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 tabRatio="299"/>
  </bookViews>
  <sheets>
    <sheet name="Бескаравайный" sheetId="27" r:id="rId1"/>
  </sheets>
  <definedNames>
    <definedName name="_xlnm.Print_Area" localSheetId="0">Бескаравайный!$A$1:$J$63</definedName>
  </definedNames>
  <calcPr calcId="152511"/>
</workbook>
</file>

<file path=xl/calcChain.xml><?xml version="1.0" encoding="utf-8"?>
<calcChain xmlns="http://schemas.openxmlformats.org/spreadsheetml/2006/main">
  <c r="J38" i="27" l="1"/>
  <c r="J34" i="27" l="1"/>
  <c r="E61" i="27"/>
  <c r="J48" i="27" l="1"/>
  <c r="J23" i="27"/>
  <c r="H13" i="27" l="1"/>
  <c r="I13" i="27" s="1"/>
  <c r="G57" i="27" l="1"/>
  <c r="J56" i="27"/>
  <c r="E46" i="27"/>
  <c r="F46" i="27" s="1"/>
  <c r="G46" i="27" s="1"/>
  <c r="H46" i="27" s="1"/>
  <c r="I46" i="27" s="1"/>
  <c r="J46" i="27" s="1"/>
  <c r="D46" i="27"/>
  <c r="B59" i="27" l="1"/>
  <c r="E28" i="27"/>
  <c r="E30" i="27"/>
  <c r="J59" i="27"/>
  <c r="H14" i="27"/>
  <c r="H12" i="27"/>
  <c r="E55" i="27"/>
  <c r="E51" i="27"/>
  <c r="G51" i="27" s="1"/>
  <c r="F59" i="27"/>
  <c r="E59" i="27" l="1"/>
  <c r="G59" i="27" s="1"/>
  <c r="G55" i="27"/>
  <c r="G43" i="27" l="1"/>
  <c r="H43" i="27" s="1"/>
  <c r="I43" i="27" s="1"/>
  <c r="J43" i="27" s="1"/>
  <c r="G74" i="27" l="1"/>
  <c r="H16" i="27"/>
  <c r="H15" i="27"/>
  <c r="I22" i="27" l="1"/>
  <c r="H22" i="27" s="1"/>
  <c r="G22" i="27" s="1"/>
  <c r="F22" i="27" l="1"/>
  <c r="E22" i="27" s="1"/>
  <c r="D22" i="27" s="1"/>
  <c r="C22" i="27" s="1"/>
  <c r="B22" i="27" s="1"/>
  <c r="I16" i="27" l="1"/>
  <c r="I14" i="27"/>
  <c r="I17" i="27" s="1"/>
  <c r="C32" i="27"/>
  <c r="F7" i="27"/>
  <c r="H8" i="27" s="1"/>
  <c r="J8" i="27" s="1"/>
  <c r="J63" i="27"/>
  <c r="E32" i="27" l="1"/>
  <c r="B38" i="27"/>
  <c r="I26" i="27"/>
  <c r="F38" i="27" l="1"/>
  <c r="E63" i="27" s="1"/>
  <c r="J10" i="27"/>
  <c r="F26" i="27"/>
  <c r="G26" i="27"/>
  <c r="H26" i="27"/>
  <c r="E26" i="27"/>
  <c r="J17" i="27" l="1"/>
  <c r="I2" i="27"/>
  <c r="J2" i="27" s="1"/>
</calcChain>
</file>

<file path=xl/sharedStrings.xml><?xml version="1.0" encoding="utf-8"?>
<sst xmlns="http://schemas.openxmlformats.org/spreadsheetml/2006/main" count="118" uniqueCount="107">
  <si>
    <t>План</t>
  </si>
  <si>
    <t>Факт</t>
  </si>
  <si>
    <t>ИТОГО</t>
  </si>
  <si>
    <t>Постоянная часть (дней)</t>
  </si>
  <si>
    <t>РУБ</t>
  </si>
  <si>
    <t>ПЛАН</t>
  </si>
  <si>
    <t>Месяц:</t>
  </si>
  <si>
    <t>ТОВАРНЫЕ КАТЕГОРИИ</t>
  </si>
  <si>
    <t>Ф.И.О. Менеджера</t>
  </si>
  <si>
    <t>ИТОГО         Премия</t>
  </si>
  <si>
    <t>Задачи</t>
  </si>
  <si>
    <t>ИТОГО:</t>
  </si>
  <si>
    <t>Фактическое выполнение. Премия</t>
  </si>
  <si>
    <t>II. ПЕРЕМЕННАЯ ЧАСТЬ</t>
  </si>
  <si>
    <t>Дипазон плана продаж (в руб)</t>
  </si>
  <si>
    <t>от 2 млн.р и выше</t>
  </si>
  <si>
    <t>0%-69%</t>
  </si>
  <si>
    <t>70%-79%</t>
  </si>
  <si>
    <t>80%-89%</t>
  </si>
  <si>
    <t>90%-99%</t>
  </si>
  <si>
    <t>Запланировано</t>
  </si>
  <si>
    <t>ФАКТ</t>
  </si>
  <si>
    <t>ОСТАТОК</t>
  </si>
  <si>
    <t>ПОГАШЕНИЕ Плановой ДЗ</t>
  </si>
  <si>
    <t>% Выполнения</t>
  </si>
  <si>
    <t>ВСЕГО</t>
  </si>
  <si>
    <t>ВСЕГО К ПОЛУЧЕНИЮ</t>
  </si>
  <si>
    <t>Процент Премии от Плана Продаж</t>
  </si>
  <si>
    <t>от 1,8млн.р до 2,0 млн.р</t>
  </si>
  <si>
    <t>от 1,6 млн.р до 1,8 млн.р</t>
  </si>
  <si>
    <t xml:space="preserve">от 1,4 т.р до 1,6 млн.р </t>
  </si>
  <si>
    <t xml:space="preserve">от 1,2 т.р до 1,4 млн.р </t>
  </si>
  <si>
    <t xml:space="preserve">от 1,0 т.р до 1,2 млн.р </t>
  </si>
  <si>
    <t xml:space="preserve">от 800 т.р до 1,0 млн.р </t>
  </si>
  <si>
    <t>от 600 т.р до 800 т.р</t>
  </si>
  <si>
    <t>до 600 т.р.</t>
  </si>
  <si>
    <t>Процент выполнения (информативно)</t>
  </si>
  <si>
    <t>Понижающий коэффициент</t>
  </si>
  <si>
    <t>ПРИ 100% выполнении плана ЗП СОСТАВИТ:</t>
  </si>
  <si>
    <t>ИТОГО к получению по итогам месяца:</t>
  </si>
  <si>
    <t>ИТОГО ПРЕМИЯ</t>
  </si>
  <si>
    <t>ЯНВАРЬ</t>
  </si>
  <si>
    <t>При 100% выполнении премия составит</t>
  </si>
  <si>
    <t>Оценка</t>
  </si>
  <si>
    <t>%</t>
  </si>
  <si>
    <t>Продажа неликвидов  (в ед)</t>
  </si>
  <si>
    <t>Процент суммы остатка долга к сумме прихода ДС по плану</t>
  </si>
  <si>
    <t>I. ФИКСИРОВАННАЯ ЧАСТЬ</t>
  </si>
  <si>
    <t>Количество привлеченных клиентов</t>
  </si>
  <si>
    <t>Количество возвращенных клиентов</t>
  </si>
  <si>
    <t>Средний чек вырос на 14 229р, что составило 134%</t>
  </si>
  <si>
    <t>Коэффициент конверсии  упал на 33%</t>
  </si>
  <si>
    <t>Количество звонков</t>
  </si>
  <si>
    <t>БАЛЛ</t>
  </si>
  <si>
    <t>Качество телефонных переговоров</t>
  </si>
  <si>
    <t>По итогам Квартала</t>
  </si>
  <si>
    <t>1 балл=100руб</t>
  </si>
  <si>
    <t>Менеджер может быть премирован</t>
  </si>
  <si>
    <t>или нет</t>
  </si>
  <si>
    <t>ОЦЕНКА ЭФФЕКТИВНОСТИ РАБОТЫ МЕНЕДЖЕРА в сравнении с прошлым месяцем:</t>
  </si>
  <si>
    <r>
      <t xml:space="preserve">С применением </t>
    </r>
    <r>
      <rPr>
        <b/>
        <u/>
        <sz val="12"/>
        <color theme="3"/>
        <rFont val="Calibri"/>
        <family val="2"/>
        <charset val="204"/>
      </rPr>
      <t>понижающего</t>
    </r>
    <r>
      <rPr>
        <sz val="12"/>
        <color indexed="8"/>
        <rFont val="Calibri"/>
        <family val="2"/>
      </rPr>
      <t xml:space="preserve"> коэффициента при имеющейся просрочке.</t>
    </r>
    <r>
      <rPr>
        <b/>
        <i/>
        <sz val="14"/>
        <color theme="0"/>
        <rFont val="Calibri"/>
        <family val="2"/>
        <charset val="204"/>
      </rPr>
      <t xml:space="preserve"> (отношение просрочки к выручке)</t>
    </r>
  </si>
  <si>
    <t>Либо берем просто максимальный % (например 1,8) и менеджер получает ровно столько сколько принес денег.</t>
  </si>
  <si>
    <t>Либо % определяется так, как в таблице.</t>
  </si>
  <si>
    <r>
      <t xml:space="preserve">В этом случае </t>
    </r>
    <r>
      <rPr>
        <b/>
        <sz val="11"/>
        <color theme="3"/>
        <rFont val="Calibri"/>
        <family val="2"/>
        <charset val="204"/>
      </rPr>
      <t>здесь</t>
    </r>
    <r>
      <rPr>
        <sz val="11"/>
        <color indexed="8"/>
        <rFont val="Calibri"/>
        <family val="2"/>
      </rPr>
      <t xml:space="preserve"> стоит сумма "План умножить на 1,8%"= 26 820р</t>
    </r>
  </si>
  <si>
    <r>
      <t xml:space="preserve">Факт выполнения будет = "1 267 800 * 1,8%"                          = </t>
    </r>
    <r>
      <rPr>
        <b/>
        <i/>
        <u/>
        <sz val="11"/>
        <color theme="9" tint="-0.499984740745262"/>
        <rFont val="Calibri"/>
        <family val="2"/>
        <charset val="204"/>
      </rPr>
      <t>22 806р</t>
    </r>
  </si>
  <si>
    <t>III. БОНУСНАЯ ЧАСТЬ</t>
  </si>
  <si>
    <t>3.1.Продажи по товарным категориям</t>
  </si>
  <si>
    <t>3.2.Перевыполнение плана продаж</t>
  </si>
  <si>
    <r>
      <rPr>
        <b/>
        <sz val="13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 xml:space="preserve">- </t>
    </r>
    <r>
      <rPr>
        <sz val="11"/>
        <color indexed="8"/>
        <rFont val="Calibri"/>
        <family val="2"/>
        <charset val="204"/>
      </rPr>
      <t>премия за перевыполнение рассчитывается исходя из разницы цифры факта продаж и факта продаж при 100% умноженой на процент премии от постояной части.  Т.е. при плане продаж в 120 тыс и факте продаж 150 тысяч менеджер получит премию:  согласно градации - это 0,60% от 30 000 = (30 000 * 0,66%)= 180 р.</t>
    </r>
  </si>
  <si>
    <t>Процент перевыполнения</t>
  </si>
  <si>
    <t>с 1% по 10,99%</t>
  </si>
  <si>
    <t>с 11% по 23,99%</t>
  </si>
  <si>
    <t>с 24% по 36,99%</t>
  </si>
  <si>
    <t>с 37% по 49,99%</t>
  </si>
  <si>
    <t>от 50% и выше</t>
  </si>
  <si>
    <t>Процент Премии</t>
  </si>
  <si>
    <t>Сумма / Процент</t>
  </si>
  <si>
    <t>3.3. Работа с дебиторской задолженностью</t>
  </si>
  <si>
    <t>Да! Мы даем менеджеру возможность вернуть просрочку и плановую ДЗ в течение отчетного месяца, даже если у него оплата 1-го числа. Именно поэтому предлагается применять понижающий коэффициент!</t>
  </si>
  <si>
    <t>Расчет понижающего коэффициента</t>
  </si>
  <si>
    <t>21%-39%</t>
  </si>
  <si>
    <t>40%-59%</t>
  </si>
  <si>
    <t>60%-79%</t>
  </si>
  <si>
    <t>80%-99%</t>
  </si>
  <si>
    <t>100% и выше</t>
  </si>
  <si>
    <r>
      <t xml:space="preserve">ПОГАШЕНИЕ </t>
    </r>
    <r>
      <rPr>
        <b/>
        <sz val="14"/>
        <color rgb="FFFF0000"/>
        <rFont val="Calibri"/>
        <family val="2"/>
        <charset val="204"/>
      </rPr>
      <t>ПРОСРОЧЕННОЙ</t>
    </r>
    <r>
      <rPr>
        <b/>
        <sz val="14"/>
        <color indexed="8"/>
        <rFont val="Calibri"/>
        <family val="2"/>
        <charset val="204"/>
      </rPr>
      <t xml:space="preserve"> ДЗ</t>
    </r>
  </si>
  <si>
    <t>% Пониж.Коэфф.</t>
  </si>
  <si>
    <t>Коэффиц</t>
  </si>
  <si>
    <t>В Ы Ч Е Т</t>
  </si>
  <si>
    <t>Ф.И.О.</t>
  </si>
  <si>
    <t>Дипазон Суммы возврата ВСЕГО ДС (в руб)</t>
  </si>
  <si>
    <t>до 500 т.р</t>
  </si>
  <si>
    <t xml:space="preserve">от 500 т.р    до 750 т.р </t>
  </si>
  <si>
    <t xml:space="preserve">от 750 т.р  до 1,0 млн.р </t>
  </si>
  <si>
    <t xml:space="preserve">от 1,0  до 1,25 млн.р </t>
  </si>
  <si>
    <t xml:space="preserve">от 1,25 до 1,5 млн.р </t>
  </si>
  <si>
    <t>от 1,5 до 1,75 млн.р</t>
  </si>
  <si>
    <t>от 1,75 до 2,0 млн.р</t>
  </si>
  <si>
    <t>Процент Премии от Суммы возврата ДС</t>
  </si>
  <si>
    <t>ОКЛАД</t>
  </si>
  <si>
    <t>Отгрузка новых клиентов (в ед)</t>
  </si>
  <si>
    <t>Средний чек (руб).</t>
  </si>
  <si>
    <t>Сумма заказа средняя (руб)</t>
  </si>
  <si>
    <t>Коэффициент конверсии не ниже 35%</t>
  </si>
  <si>
    <t>Премия</t>
  </si>
  <si>
    <t>Фактическое перевыполнение</t>
  </si>
  <si>
    <t>Расчет заработной платы менеджера отдела продаж. Канал сбыта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</si>
</sst>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&quot;р.&quot;;\-#,##0&quot;р.&quot;"/>
    <numFmt numFmtId="6" formatCode="#,##0&quot;р.&quot;;[Red]\-#,##0&quot;р.&quot;"/>
    <numFmt numFmtId="8" formatCode="#,##0.00&quot;р.&quot;;[Red]\-#,##0.00&quot;р.&quot;"/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164" formatCode="#,##0&quot;р.&quot;"/>
    <numFmt numFmtId="165" formatCode="_-* #,##0&quot;р.&quot;_-;\-* #,##0&quot;р.&quot;_-;_-* &quot;-р.&quot;_-;_-@_-"/>
    <numFmt numFmtId="166" formatCode="#,##0.00;[Red]\-#,##0.00"/>
    <numFmt numFmtId="167" formatCode="#,##0_ ;[Red]\-#,##0\ "/>
    <numFmt numFmtId="168" formatCode="#,##0.00_ ;[Red]\-#,##0.00\ "/>
    <numFmt numFmtId="169" formatCode="0.0%"/>
    <numFmt numFmtId="170" formatCode="#,##0.00&quot;р.&quot;"/>
  </numFmts>
  <fonts count="60" x14ac:knownFonts="1"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2"/>
      <color rgb="FFFF0000"/>
      <name val="Calibri"/>
      <family val="2"/>
    </font>
    <font>
      <sz val="8"/>
      <name val="Arial"/>
      <family val="2"/>
    </font>
    <font>
      <b/>
      <i/>
      <sz val="12"/>
      <color indexed="8"/>
      <name val="Baskerville Old Face"/>
      <family val="1"/>
    </font>
    <font>
      <b/>
      <i/>
      <sz val="12"/>
      <color indexed="8"/>
      <name val="Blackadder ITC"/>
      <family val="5"/>
    </font>
    <font>
      <b/>
      <i/>
      <u/>
      <sz val="16"/>
      <color indexed="8"/>
      <name val="Agency FB"/>
      <family val="2"/>
    </font>
    <font>
      <b/>
      <i/>
      <sz val="14"/>
      <color indexed="8"/>
      <name val="Baskerville Old Face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rgb="FF0070C0"/>
      <name val="Baskerville Old Face"/>
      <family val="1"/>
    </font>
    <font>
      <sz val="11"/>
      <color theme="1"/>
      <name val="Bookman Old Style"/>
      <family val="1"/>
      <charset val="204"/>
    </font>
    <font>
      <b/>
      <i/>
      <sz val="12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i/>
      <u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3"/>
      <color rgb="FF002060"/>
      <name val="Calibri"/>
      <family val="2"/>
      <charset val="204"/>
    </font>
    <font>
      <b/>
      <sz val="14"/>
      <color rgb="FF002060"/>
      <name val="Calibri"/>
      <family val="2"/>
      <charset val="204"/>
    </font>
    <font>
      <sz val="11"/>
      <color indexed="8"/>
      <name val="Bookman Old Style"/>
      <family val="1"/>
      <charset val="204"/>
    </font>
    <font>
      <b/>
      <i/>
      <sz val="15"/>
      <color indexed="8"/>
      <name val="Calibri"/>
      <family val="2"/>
      <charset val="204"/>
    </font>
    <font>
      <sz val="14"/>
      <color indexed="8"/>
      <name val="Calibri"/>
      <family val="2"/>
    </font>
    <font>
      <b/>
      <sz val="13"/>
      <color indexed="8"/>
      <name val="Calibri"/>
      <family val="2"/>
      <charset val="204"/>
    </font>
    <font>
      <b/>
      <sz val="13"/>
      <color indexed="59"/>
      <name val="Calibri"/>
      <family val="2"/>
      <charset val="204"/>
    </font>
    <font>
      <sz val="13"/>
      <color indexed="8"/>
      <name val="Calibri"/>
      <family val="2"/>
      <charset val="204"/>
    </font>
    <font>
      <b/>
      <i/>
      <sz val="13"/>
      <name val="Calibri"/>
      <family val="2"/>
      <charset val="204"/>
    </font>
    <font>
      <b/>
      <sz val="13"/>
      <name val="Baskerville Old Face"/>
      <family val="1"/>
    </font>
    <font>
      <b/>
      <sz val="13"/>
      <color indexed="8"/>
      <name val="Baskerville Old Face"/>
      <family val="1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i/>
      <sz val="13"/>
      <color indexed="8"/>
      <name val="Calibri"/>
      <family val="2"/>
      <charset val="204"/>
    </font>
    <font>
      <b/>
      <i/>
      <sz val="14"/>
      <color indexed="8"/>
      <name val="Blackadder ITC"/>
      <family val="5"/>
    </font>
    <font>
      <sz val="9"/>
      <color indexed="8"/>
      <name val="Arial"/>
      <family val="2"/>
      <charset val="204"/>
    </font>
    <font>
      <sz val="9"/>
      <color indexed="59"/>
      <name val="Arial"/>
      <family val="2"/>
      <charset val="204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i/>
      <sz val="14"/>
      <color rgb="FF002060"/>
      <name val="Calibri"/>
      <family val="2"/>
      <charset val="204"/>
    </font>
    <font>
      <b/>
      <i/>
      <sz val="14"/>
      <name val="Calibri"/>
      <family val="2"/>
      <charset val="204"/>
    </font>
    <font>
      <b/>
      <i/>
      <sz val="14"/>
      <color indexed="8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1"/>
      <name val="Calibri"/>
      <family val="2"/>
    </font>
    <font>
      <sz val="11"/>
      <color theme="3"/>
      <name val="Calibri"/>
      <family val="2"/>
    </font>
    <font>
      <b/>
      <u/>
      <sz val="12"/>
      <color theme="3"/>
      <name val="Calibri"/>
      <family val="2"/>
      <charset val="204"/>
    </font>
    <font>
      <b/>
      <i/>
      <sz val="14"/>
      <color theme="0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i/>
      <u/>
      <sz val="11"/>
      <color theme="9" tint="-0.49998474074526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theme="1"/>
      <name val="Bookman Old Style"/>
      <family val="1"/>
      <charset val="204"/>
    </font>
    <font>
      <b/>
      <sz val="14"/>
      <color rgb="FFFF0000"/>
      <name val="Calibri"/>
      <family val="2"/>
      <charset val="204"/>
    </font>
    <font>
      <b/>
      <sz val="20"/>
      <color rgb="FFC00000"/>
      <name val="Calibri"/>
      <family val="2"/>
      <charset val="204"/>
    </font>
    <font>
      <b/>
      <sz val="13"/>
      <color rgb="FFFF0000"/>
      <name val="Calibri"/>
      <family val="2"/>
      <charset val="204"/>
    </font>
    <font>
      <sz val="2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ECFF"/>
        <bgColor indexed="26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26"/>
      </patternFill>
    </fill>
    <fill>
      <patternFill patternType="solid">
        <fgColor rgb="FFCCFF9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9D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3">
    <xf numFmtId="0" fontId="0" fillId="0" borderId="0" xfId="0"/>
    <xf numFmtId="0" fontId="2" fillId="2" borderId="0" xfId="1" applyFill="1" applyBorder="1" applyProtection="1"/>
    <xf numFmtId="0" fontId="2" fillId="2" borderId="0" xfId="1" applyFill="1" applyProtection="1"/>
    <xf numFmtId="0" fontId="8" fillId="2" borderId="0" xfId="1" applyFont="1" applyFill="1" applyBorder="1" applyAlignment="1" applyProtection="1">
      <alignment horizontal="left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left" vertical="top"/>
    </xf>
    <xf numFmtId="9" fontId="5" fillId="2" borderId="0" xfId="1" applyNumberFormat="1" applyFont="1" applyFill="1" applyBorder="1" applyAlignment="1" applyProtection="1">
      <alignment horizontal="center"/>
    </xf>
    <xf numFmtId="0" fontId="2" fillId="2" borderId="0" xfId="1" applyFill="1" applyAlignment="1" applyProtection="1">
      <alignment vertical="center"/>
    </xf>
    <xf numFmtId="0" fontId="2" fillId="2" borderId="0" xfId="1" applyFill="1" applyAlignment="1" applyProtection="1">
      <alignment horizontal="center" vertical="center"/>
    </xf>
    <xf numFmtId="0" fontId="2" fillId="2" borderId="0" xfId="1" applyFill="1" applyAlignment="1" applyProtection="1">
      <alignment horizontal="center"/>
    </xf>
    <xf numFmtId="0" fontId="5" fillId="2" borderId="0" xfId="1" applyFont="1" applyFill="1" applyAlignment="1" applyProtection="1">
      <alignment horizontal="center"/>
    </xf>
    <xf numFmtId="0" fontId="7" fillId="2" borderId="20" xfId="1" applyFont="1" applyFill="1" applyBorder="1" applyProtection="1"/>
    <xf numFmtId="0" fontId="2" fillId="2" borderId="21" xfId="1" applyFill="1" applyBorder="1" applyProtection="1"/>
    <xf numFmtId="0" fontId="5" fillId="2" borderId="21" xfId="1" applyFont="1" applyFill="1" applyBorder="1" applyAlignment="1" applyProtection="1">
      <alignment horizontal="center"/>
    </xf>
    <xf numFmtId="0" fontId="7" fillId="2" borderId="28" xfId="1" applyFont="1" applyFill="1" applyBorder="1" applyProtection="1"/>
    <xf numFmtId="0" fontId="7" fillId="2" borderId="28" xfId="1" applyFont="1" applyFill="1" applyBorder="1" applyAlignment="1" applyProtection="1">
      <alignment horizontal="left" vertical="top" wrapText="1"/>
    </xf>
    <xf numFmtId="0" fontId="16" fillId="2" borderId="0" xfId="1" applyFont="1" applyFill="1" applyProtection="1"/>
    <xf numFmtId="6" fontId="18" fillId="2" borderId="0" xfId="1" applyNumberFormat="1" applyFont="1" applyFill="1" applyBorder="1" applyProtection="1"/>
    <xf numFmtId="0" fontId="16" fillId="2" borderId="0" xfId="1" applyFont="1" applyFill="1" applyBorder="1" applyProtection="1"/>
    <xf numFmtId="0" fontId="2" fillId="2" borderId="6" xfId="1" applyFill="1" applyBorder="1" applyAlignment="1" applyProtection="1">
      <alignment horizontal="center" vertical="center"/>
    </xf>
    <xf numFmtId="0" fontId="2" fillId="2" borderId="6" xfId="1" applyFill="1" applyBorder="1" applyAlignment="1" applyProtection="1">
      <alignment horizontal="center" vertical="distributed"/>
    </xf>
    <xf numFmtId="0" fontId="16" fillId="8" borderId="0" xfId="1" applyFont="1" applyFill="1" applyBorder="1" applyAlignment="1" applyProtection="1"/>
    <xf numFmtId="0" fontId="16" fillId="8" borderId="17" xfId="1" applyFont="1" applyFill="1" applyBorder="1" applyAlignment="1" applyProtection="1"/>
    <xf numFmtId="167" fontId="16" fillId="8" borderId="0" xfId="1" applyNumberFormat="1" applyFont="1" applyFill="1" applyBorder="1" applyAlignment="1" applyProtection="1"/>
    <xf numFmtId="0" fontId="16" fillId="8" borderId="28" xfId="1" applyFont="1" applyFill="1" applyBorder="1" applyAlignment="1" applyProtection="1"/>
    <xf numFmtId="0" fontId="26" fillId="2" borderId="0" xfId="1" applyFont="1" applyFill="1" applyProtection="1"/>
    <xf numFmtId="0" fontId="26" fillId="2" borderId="0" xfId="1" applyFont="1" applyFill="1" applyAlignment="1" applyProtection="1">
      <alignment vertical="center"/>
    </xf>
    <xf numFmtId="0" fontId="2" fillId="2" borderId="19" xfId="1" applyFill="1" applyBorder="1" applyAlignment="1" applyProtection="1">
      <alignment horizontal="center"/>
    </xf>
    <xf numFmtId="0" fontId="5" fillId="2" borderId="19" xfId="1" applyFont="1" applyFill="1" applyBorder="1" applyAlignment="1" applyProtection="1">
      <alignment horizontal="center"/>
    </xf>
    <xf numFmtId="0" fontId="11" fillId="2" borderId="19" xfId="1" applyFont="1" applyFill="1" applyBorder="1" applyAlignment="1" applyProtection="1">
      <alignment horizontal="right"/>
    </xf>
    <xf numFmtId="0" fontId="31" fillId="2" borderId="0" xfId="1" applyFont="1" applyFill="1" applyBorder="1" applyAlignment="1" applyProtection="1">
      <alignment horizontal="left" vertical="center" wrapText="1"/>
    </xf>
    <xf numFmtId="0" fontId="27" fillId="2" borderId="21" xfId="1" applyFont="1" applyFill="1" applyBorder="1" applyAlignment="1" applyProtection="1">
      <alignment vertical="center" wrapText="1"/>
    </xf>
    <xf numFmtId="6" fontId="27" fillId="3" borderId="21" xfId="1" applyNumberFormat="1" applyFont="1" applyFill="1" applyBorder="1" applyAlignment="1" applyProtection="1">
      <alignment vertical="center" wrapText="1"/>
    </xf>
    <xf numFmtId="9" fontId="29" fillId="4" borderId="21" xfId="1" applyNumberFormat="1" applyFont="1" applyFill="1" applyBorder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left"/>
    </xf>
    <xf numFmtId="0" fontId="31" fillId="2" borderId="0" xfId="1" applyFont="1" applyFill="1" applyBorder="1" applyAlignment="1" applyProtection="1">
      <alignment horizontal="right" vertical="center"/>
    </xf>
    <xf numFmtId="0" fontId="17" fillId="2" borderId="0" xfId="1" applyFont="1" applyFill="1" applyAlignment="1" applyProtection="1">
      <alignment horizontal="right" vertical="center"/>
    </xf>
    <xf numFmtId="6" fontId="17" fillId="7" borderId="0" xfId="1" applyNumberFormat="1" applyFont="1" applyFill="1" applyAlignment="1" applyProtection="1">
      <alignment horizontal="center" vertical="center"/>
    </xf>
    <xf numFmtId="6" fontId="32" fillId="7" borderId="0" xfId="1" applyNumberFormat="1" applyFont="1" applyFill="1" applyBorder="1" applyProtection="1"/>
    <xf numFmtId="165" fontId="38" fillId="3" borderId="6" xfId="1" applyNumberFormat="1" applyFont="1" applyFill="1" applyBorder="1" applyAlignment="1" applyProtection="1">
      <alignment horizontal="center" vertical="center" wrapText="1"/>
    </xf>
    <xf numFmtId="165" fontId="38" fillId="3" borderId="1" xfId="1" applyNumberFormat="1" applyFont="1" applyFill="1" applyBorder="1" applyAlignment="1" applyProtection="1">
      <alignment horizontal="center" vertical="center" wrapText="1"/>
    </xf>
    <xf numFmtId="10" fontId="2" fillId="2" borderId="0" xfId="1" applyNumberFormat="1" applyFill="1" applyAlignment="1" applyProtection="1">
      <alignment horizontal="center" vertical="center"/>
    </xf>
    <xf numFmtId="10" fontId="2" fillId="2" borderId="0" xfId="1" applyNumberFormat="1" applyFill="1" applyBorder="1" applyAlignment="1" applyProtection="1">
      <alignment horizontal="center" vertical="center"/>
    </xf>
    <xf numFmtId="10" fontId="26" fillId="2" borderId="0" xfId="1" applyNumberFormat="1" applyFont="1" applyFill="1" applyAlignment="1" applyProtection="1">
      <alignment horizontal="center" vertical="center"/>
    </xf>
    <xf numFmtId="0" fontId="27" fillId="12" borderId="25" xfId="1" applyFont="1" applyFill="1" applyBorder="1" applyAlignment="1" applyProtection="1">
      <alignment vertical="center" wrapText="1"/>
    </xf>
    <xf numFmtId="167" fontId="27" fillId="13" borderId="40" xfId="1" applyNumberFormat="1" applyFont="1" applyFill="1" applyBorder="1" applyAlignment="1" applyProtection="1">
      <alignment vertical="center" wrapText="1"/>
    </xf>
    <xf numFmtId="0" fontId="25" fillId="12" borderId="9" xfId="1" applyFont="1" applyFill="1" applyBorder="1" applyAlignment="1" applyProtection="1">
      <alignment horizontal="center" vertical="center"/>
    </xf>
    <xf numFmtId="6" fontId="41" fillId="2" borderId="0" xfId="1" applyNumberFormat="1" applyFont="1" applyFill="1" applyBorder="1" applyAlignment="1" applyProtection="1">
      <alignment horizontal="center"/>
    </xf>
    <xf numFmtId="6" fontId="40" fillId="2" borderId="0" xfId="1" applyNumberFormat="1" applyFont="1" applyFill="1" applyBorder="1" applyAlignment="1" applyProtection="1">
      <alignment horizontal="center"/>
    </xf>
    <xf numFmtId="0" fontId="4" fillId="11" borderId="16" xfId="1" applyFont="1" applyFill="1" applyBorder="1" applyAlignment="1" applyProtection="1">
      <alignment horizontal="center" vertical="center" wrapText="1"/>
    </xf>
    <xf numFmtId="9" fontId="4" fillId="10" borderId="40" xfId="1" applyNumberFormat="1" applyFont="1" applyFill="1" applyBorder="1" applyAlignment="1" applyProtection="1">
      <alignment horizontal="center" vertical="center" wrapText="1"/>
    </xf>
    <xf numFmtId="9" fontId="4" fillId="10" borderId="18" xfId="1" applyNumberFormat="1" applyFont="1" applyFill="1" applyBorder="1" applyAlignment="1" applyProtection="1">
      <alignment horizontal="center" vertical="center" wrapText="1"/>
    </xf>
    <xf numFmtId="9" fontId="4" fillId="10" borderId="35" xfId="1" applyNumberFormat="1" applyFont="1" applyFill="1" applyBorder="1" applyAlignment="1" applyProtection="1">
      <alignment horizontal="center" vertical="center" wrapText="1"/>
    </xf>
    <xf numFmtId="42" fontId="27" fillId="10" borderId="41" xfId="1" applyNumberFormat="1" applyFont="1" applyFill="1" applyBorder="1" applyAlignment="1" applyProtection="1">
      <alignment horizontal="center" vertical="center" wrapText="1"/>
    </xf>
    <xf numFmtId="42" fontId="27" fillId="10" borderId="37" xfId="1" applyNumberFormat="1" applyFont="1" applyFill="1" applyBorder="1" applyAlignment="1" applyProtection="1">
      <alignment horizontal="center" vertical="center" wrapText="1"/>
    </xf>
    <xf numFmtId="6" fontId="27" fillId="10" borderId="37" xfId="1" applyNumberFormat="1" applyFont="1" applyFill="1" applyBorder="1" applyAlignment="1" applyProtection="1">
      <alignment horizontal="center" vertical="center" wrapText="1"/>
    </xf>
    <xf numFmtId="0" fontId="12" fillId="12" borderId="1" xfId="1" applyFont="1" applyFill="1" applyBorder="1" applyAlignment="1" applyProtection="1">
      <alignment horizontal="center" vertical="center"/>
    </xf>
    <xf numFmtId="0" fontId="27" fillId="7" borderId="15" xfId="1" applyFont="1" applyFill="1" applyBorder="1" applyAlignment="1" applyProtection="1">
      <alignment horizontal="center" vertical="center" wrapText="1"/>
    </xf>
    <xf numFmtId="0" fontId="27" fillId="7" borderId="3" xfId="1" applyFont="1" applyFill="1" applyBorder="1" applyAlignment="1" applyProtection="1">
      <alignment horizontal="center" vertical="center" wrapText="1"/>
    </xf>
    <xf numFmtId="0" fontId="27" fillId="7" borderId="25" xfId="1" applyFont="1" applyFill="1" applyBorder="1" applyAlignment="1" applyProtection="1">
      <alignment horizontal="center"/>
    </xf>
    <xf numFmtId="9" fontId="33" fillId="2" borderId="27" xfId="1" applyNumberFormat="1" applyFont="1" applyFill="1" applyBorder="1" applyAlignment="1" applyProtection="1">
      <alignment horizontal="center" vertical="center" wrapText="1"/>
    </xf>
    <xf numFmtId="0" fontId="33" fillId="2" borderId="11" xfId="1" applyFont="1" applyFill="1" applyBorder="1" applyAlignment="1" applyProtection="1">
      <alignment horizontal="center" vertical="center" wrapText="1"/>
    </xf>
    <xf numFmtId="9" fontId="33" fillId="2" borderId="5" xfId="1" applyNumberFormat="1" applyFont="1" applyFill="1" applyBorder="1" applyAlignment="1" applyProtection="1">
      <alignment horizontal="center" vertical="center" wrapText="1"/>
    </xf>
    <xf numFmtId="0" fontId="33" fillId="2" borderId="38" xfId="1" applyFont="1" applyFill="1" applyBorder="1" applyAlignment="1" applyProtection="1">
      <alignment horizontal="center" vertical="center" wrapText="1"/>
    </xf>
    <xf numFmtId="9" fontId="33" fillId="2" borderId="39" xfId="1" applyNumberFormat="1" applyFont="1" applyFill="1" applyBorder="1" applyAlignment="1" applyProtection="1">
      <alignment horizontal="center" vertical="center" wrapText="1"/>
    </xf>
    <xf numFmtId="9" fontId="34" fillId="12" borderId="25" xfId="1" applyNumberFormat="1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vertical="distributed"/>
    </xf>
    <xf numFmtId="0" fontId="0" fillId="0" borderId="6" xfId="0" applyFont="1" applyBorder="1" applyAlignment="1" applyProtection="1">
      <alignment vertical="distributed"/>
    </xf>
    <xf numFmtId="0" fontId="0" fillId="0" borderId="6" xfId="0" applyBorder="1" applyAlignment="1" applyProtection="1">
      <alignment vertical="distributed"/>
    </xf>
    <xf numFmtId="0" fontId="0" fillId="0" borderId="27" xfId="0" applyBorder="1" applyAlignment="1" applyProtection="1">
      <alignment vertical="distributed"/>
    </xf>
    <xf numFmtId="0" fontId="15" fillId="0" borderId="31" xfId="0" applyFont="1" applyBorder="1" applyAlignment="1" applyProtection="1">
      <alignment horizontal="center" vertical="distributed"/>
    </xf>
    <xf numFmtId="0" fontId="39" fillId="5" borderId="10" xfId="2" applyNumberFormat="1" applyFont="1" applyFill="1" applyBorder="1" applyAlignment="1" applyProtection="1">
      <alignment horizontal="left" vertical="center" wrapText="1"/>
    </xf>
    <xf numFmtId="0" fontId="39" fillId="5" borderId="11" xfId="2" applyNumberFormat="1" applyFont="1" applyFill="1" applyBorder="1" applyAlignment="1" applyProtection="1">
      <alignment horizontal="left" vertical="center" wrapText="1"/>
    </xf>
    <xf numFmtId="166" fontId="39" fillId="5" borderId="1" xfId="2" applyNumberFormat="1" applyFont="1" applyFill="1" applyBorder="1" applyAlignment="1" applyProtection="1">
      <alignment horizontal="center" vertical="center" wrapText="1"/>
    </xf>
    <xf numFmtId="0" fontId="39" fillId="5" borderId="38" xfId="2" applyNumberFormat="1" applyFont="1" applyFill="1" applyBorder="1" applyAlignment="1" applyProtection="1">
      <alignment horizontal="left" vertical="center" wrapText="1"/>
    </xf>
    <xf numFmtId="166" fontId="39" fillId="5" borderId="8" xfId="2" applyNumberFormat="1" applyFont="1" applyFill="1" applyBorder="1" applyAlignment="1" applyProtection="1">
      <alignment horizontal="center" vertical="center" wrapText="1"/>
    </xf>
    <xf numFmtId="6" fontId="28" fillId="5" borderId="21" xfId="2" applyNumberFormat="1" applyFont="1" applyFill="1" applyBorder="1" applyAlignment="1" applyProtection="1">
      <alignment horizontal="center" vertical="top" wrapText="1"/>
    </xf>
    <xf numFmtId="6" fontId="30" fillId="2" borderId="21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7" fontId="33" fillId="6" borderId="1" xfId="1" applyNumberFormat="1" applyFont="1" applyFill="1" applyBorder="1" applyAlignment="1" applyProtection="1">
      <alignment horizontal="center" vertical="center" wrapText="1"/>
      <protection locked="0"/>
    </xf>
    <xf numFmtId="167" fontId="33" fillId="6" borderId="8" xfId="1" applyNumberFormat="1" applyFont="1" applyFill="1" applyBorder="1" applyAlignment="1" applyProtection="1">
      <alignment horizontal="center" vertical="center" wrapText="1"/>
      <protection locked="0"/>
    </xf>
    <xf numFmtId="6" fontId="43" fillId="9" borderId="26" xfId="0" applyNumberFormat="1" applyFont="1" applyFill="1" applyBorder="1" applyAlignment="1" applyProtection="1">
      <alignment horizontal="center"/>
    </xf>
    <xf numFmtId="5" fontId="44" fillId="9" borderId="25" xfId="1" applyNumberFormat="1" applyFont="1" applyFill="1" applyBorder="1" applyProtection="1"/>
    <xf numFmtId="164" fontId="45" fillId="9" borderId="4" xfId="0" applyNumberFormat="1" applyFont="1" applyFill="1" applyBorder="1" applyAlignment="1" applyProtection="1">
      <alignment horizontal="center" vertical="center"/>
    </xf>
    <xf numFmtId="9" fontId="2" fillId="2" borderId="0" xfId="1" applyNumberFormat="1" applyFill="1" applyAlignment="1" applyProtection="1">
      <alignment horizontal="center" vertical="center"/>
    </xf>
    <xf numFmtId="0" fontId="46" fillId="8" borderId="0" xfId="1" applyFont="1" applyFill="1" applyAlignment="1" applyProtection="1">
      <alignment horizontal="center"/>
    </xf>
    <xf numFmtId="0" fontId="2" fillId="12" borderId="0" xfId="1" applyFill="1" applyAlignment="1" applyProtection="1">
      <alignment horizontal="center" vertical="center"/>
    </xf>
    <xf numFmtId="0" fontId="2" fillId="8" borderId="0" xfId="1" applyFill="1" applyAlignment="1" applyProtection="1">
      <alignment horizontal="center" vertical="center"/>
    </xf>
    <xf numFmtId="0" fontId="46" fillId="8" borderId="0" xfId="1" applyFont="1" applyFill="1" applyAlignment="1" applyProtection="1">
      <alignment horizontal="center" vertical="center"/>
    </xf>
    <xf numFmtId="167" fontId="19" fillId="2" borderId="0" xfId="1" applyNumberFormat="1" applyFont="1" applyFill="1" applyAlignment="1" applyProtection="1">
      <alignment horizontal="center"/>
    </xf>
    <xf numFmtId="0" fontId="18" fillId="2" borderId="0" xfId="1" applyFont="1" applyFill="1" applyAlignment="1" applyProtection="1">
      <alignment vertical="center"/>
    </xf>
    <xf numFmtId="0" fontId="2" fillId="2" borderId="0" xfId="1" applyFill="1" applyAlignment="1" applyProtection="1">
      <alignment horizontal="left"/>
    </xf>
    <xf numFmtId="169" fontId="24" fillId="2" borderId="29" xfId="1" applyNumberFormat="1" applyFont="1" applyFill="1" applyBorder="1" applyAlignment="1" applyProtection="1">
      <alignment horizontal="center" vertical="center" wrapText="1"/>
    </xf>
    <xf numFmtId="169" fontId="24" fillId="2" borderId="30" xfId="1" applyNumberFormat="1" applyFont="1" applyFill="1" applyBorder="1" applyAlignment="1" applyProtection="1">
      <alignment horizontal="center" vertical="center"/>
    </xf>
    <xf numFmtId="3" fontId="40" fillId="7" borderId="0" xfId="1" applyNumberFormat="1" applyFont="1" applyFill="1" applyBorder="1" applyAlignment="1" applyProtection="1">
      <alignment horizontal="center"/>
    </xf>
    <xf numFmtId="9" fontId="2" fillId="2" borderId="6" xfId="1" applyNumberFormat="1" applyFill="1" applyBorder="1" applyAlignment="1" applyProtection="1">
      <alignment horizontal="center" vertical="center"/>
    </xf>
    <xf numFmtId="9" fontId="2" fillId="2" borderId="27" xfId="1" applyNumberFormat="1" applyFill="1" applyBorder="1" applyAlignment="1" applyProtection="1">
      <alignment horizontal="center" vertical="center"/>
    </xf>
    <xf numFmtId="9" fontId="11" fillId="16" borderId="51" xfId="1" applyNumberFormat="1" applyFont="1" applyFill="1" applyBorder="1" applyAlignment="1" applyProtection="1">
      <alignment horizontal="center" vertical="center"/>
      <protection locked="0"/>
    </xf>
    <xf numFmtId="9" fontId="11" fillId="16" borderId="48" xfId="1" applyNumberFormat="1" applyFont="1" applyFill="1" applyBorder="1" applyAlignment="1" applyProtection="1">
      <alignment horizontal="center" vertical="center"/>
      <protection locked="0"/>
    </xf>
    <xf numFmtId="9" fontId="11" fillId="16" borderId="49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ill="1" applyAlignment="1" applyProtection="1">
      <alignment vertical="distributed"/>
    </xf>
    <xf numFmtId="167" fontId="47" fillId="2" borderId="0" xfId="1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26" fillId="2" borderId="0" xfId="1" applyFont="1" applyFill="1" applyBorder="1" applyProtection="1"/>
    <xf numFmtId="0" fontId="12" fillId="2" borderId="9" xfId="1" applyFont="1" applyFill="1" applyBorder="1" applyAlignment="1" applyProtection="1">
      <alignment horizontal="center" vertical="center" wrapText="1"/>
    </xf>
    <xf numFmtId="6" fontId="12" fillId="9" borderId="35" xfId="1" applyNumberFormat="1" applyFont="1" applyFill="1" applyBorder="1" applyAlignment="1" applyProtection="1">
      <alignment horizontal="center" vertical="center" wrapText="1"/>
    </xf>
    <xf numFmtId="0" fontId="54" fillId="2" borderId="0" xfId="1" applyFont="1" applyFill="1" applyBorder="1" applyProtection="1"/>
    <xf numFmtId="10" fontId="54" fillId="2" borderId="0" xfId="1" applyNumberFormat="1" applyFont="1" applyFill="1" applyBorder="1" applyAlignment="1" applyProtection="1">
      <alignment horizontal="center" vertical="center"/>
    </xf>
    <xf numFmtId="6" fontId="17" fillId="7" borderId="4" xfId="1" applyNumberFormat="1" applyFont="1" applyFill="1" applyBorder="1" applyAlignment="1" applyProtection="1">
      <alignment horizontal="center" vertical="center"/>
    </xf>
    <xf numFmtId="9" fontId="22" fillId="12" borderId="18" xfId="1" applyNumberFormat="1" applyFont="1" applyFill="1" applyBorder="1" applyAlignment="1" applyProtection="1">
      <alignment horizontal="center" vertical="center"/>
    </xf>
    <xf numFmtId="6" fontId="42" fillId="9" borderId="25" xfId="1" applyNumberFormat="1" applyFont="1" applyFill="1" applyBorder="1" applyAlignment="1" applyProtection="1">
      <alignment horizontal="center" vertical="center"/>
    </xf>
    <xf numFmtId="0" fontId="2" fillId="2" borderId="0" xfId="1" applyFill="1" applyBorder="1" applyAlignment="1" applyProtection="1">
      <alignment horizontal="center" vertical="center"/>
    </xf>
    <xf numFmtId="0" fontId="2" fillId="2" borderId="23" xfId="1" applyFill="1" applyBorder="1" applyAlignment="1" applyProtection="1">
      <alignment horizontal="center" vertical="center"/>
    </xf>
    <xf numFmtId="0" fontId="12" fillId="12" borderId="42" xfId="1" applyFont="1" applyFill="1" applyBorder="1" applyAlignment="1" applyProtection="1">
      <alignment horizontal="center" vertical="center"/>
    </xf>
    <xf numFmtId="0" fontId="12" fillId="12" borderId="36" xfId="1" applyFont="1" applyFill="1" applyBorder="1" applyAlignment="1" applyProtection="1">
      <alignment horizontal="center" vertical="center"/>
    </xf>
    <xf numFmtId="8" fontId="20" fillId="2" borderId="29" xfId="1" applyNumberFormat="1" applyFont="1" applyFill="1" applyBorder="1" applyAlignment="1" applyProtection="1">
      <alignment horizontal="center" vertical="center"/>
    </xf>
    <xf numFmtId="8" fontId="21" fillId="6" borderId="52" xfId="1" applyNumberFormat="1" applyFont="1" applyFill="1" applyBorder="1" applyAlignment="1" applyProtection="1">
      <protection locked="0"/>
    </xf>
    <xf numFmtId="9" fontId="2" fillId="2" borderId="42" xfId="1" applyNumberFormat="1" applyFill="1" applyBorder="1" applyAlignment="1" applyProtection="1">
      <alignment horizontal="center" vertical="center"/>
    </xf>
    <xf numFmtId="9" fontId="2" fillId="2" borderId="37" xfId="1" applyNumberFormat="1" applyFill="1" applyBorder="1" applyAlignment="1" applyProtection="1">
      <alignment horizontal="center" vertical="center"/>
    </xf>
    <xf numFmtId="9" fontId="2" fillId="2" borderId="55" xfId="1" applyNumberFormat="1" applyFill="1" applyBorder="1" applyAlignment="1" applyProtection="1">
      <alignment horizontal="center" vertical="center"/>
    </xf>
    <xf numFmtId="168" fontId="16" fillId="2" borderId="12" xfId="1" applyNumberFormat="1" applyFont="1" applyFill="1" applyBorder="1" applyAlignment="1" applyProtection="1">
      <alignment vertical="center"/>
    </xf>
    <xf numFmtId="0" fontId="12" fillId="12" borderId="7" xfId="1" applyFont="1" applyFill="1" applyBorder="1" applyAlignment="1" applyProtection="1">
      <alignment horizontal="center" vertical="center"/>
    </xf>
    <xf numFmtId="44" fontId="20" fillId="2" borderId="8" xfId="1" applyNumberFormat="1" applyFont="1" applyFill="1" applyBorder="1" applyAlignment="1" applyProtection="1">
      <alignment horizontal="center" vertical="center"/>
    </xf>
    <xf numFmtId="44" fontId="21" fillId="6" borderId="56" xfId="1" applyNumberFormat="1" applyFont="1" applyFill="1" applyBorder="1" applyAlignment="1" applyProtection="1">
      <protection locked="0"/>
    </xf>
    <xf numFmtId="0" fontId="16" fillId="12" borderId="61" xfId="1" applyFont="1" applyFill="1" applyBorder="1" applyAlignment="1" applyProtection="1">
      <alignment horizontal="center" vertical="center"/>
    </xf>
    <xf numFmtId="0" fontId="16" fillId="6" borderId="30" xfId="1" applyFont="1" applyFill="1" applyBorder="1" applyAlignment="1" applyProtection="1">
      <alignment horizontal="center" vertical="center"/>
    </xf>
    <xf numFmtId="8" fontId="22" fillId="12" borderId="18" xfId="1" applyNumberFormat="1" applyFont="1" applyFill="1" applyBorder="1" applyAlignment="1" applyProtection="1">
      <alignment horizontal="center" vertical="center"/>
    </xf>
    <xf numFmtId="0" fontId="11" fillId="2" borderId="21" xfId="1" applyFont="1" applyFill="1" applyBorder="1" applyAlignment="1" applyProtection="1">
      <alignment vertical="center"/>
    </xf>
    <xf numFmtId="0" fontId="2" fillId="2" borderId="21" xfId="1" applyFill="1" applyBorder="1" applyAlignment="1" applyProtection="1">
      <alignment horizontal="center" vertical="center"/>
    </xf>
    <xf numFmtId="0" fontId="2" fillId="2" borderId="21" xfId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distributed"/>
    </xf>
    <xf numFmtId="169" fontId="24" fillId="2" borderId="0" xfId="1" applyNumberFormat="1" applyFont="1" applyFill="1" applyBorder="1" applyAlignment="1" applyProtection="1">
      <alignment horizontal="center" vertical="center" wrapText="1"/>
    </xf>
    <xf numFmtId="169" fontId="24" fillId="2" borderId="19" xfId="1" applyNumberFormat="1" applyFont="1" applyFill="1" applyBorder="1" applyAlignment="1" applyProtection="1">
      <alignment horizontal="center" vertical="center" wrapText="1"/>
    </xf>
    <xf numFmtId="6" fontId="44" fillId="7" borderId="0" xfId="1" applyNumberFormat="1" applyFont="1" applyFill="1" applyBorder="1" applyAlignment="1" applyProtection="1">
      <alignment horizontal="center" vertical="center" wrapText="1"/>
    </xf>
    <xf numFmtId="167" fontId="33" fillId="2" borderId="10" xfId="1" applyNumberFormat="1" applyFont="1" applyFill="1" applyBorder="1" applyAlignment="1" applyProtection="1">
      <alignment horizontal="center" vertical="center" wrapText="1"/>
    </xf>
    <xf numFmtId="167" fontId="33" fillId="6" borderId="6" xfId="1" applyNumberFormat="1" applyFont="1" applyFill="1" applyBorder="1" applyAlignment="1" applyProtection="1">
      <alignment horizontal="center" vertical="center" wrapText="1"/>
      <protection locked="0"/>
    </xf>
    <xf numFmtId="167" fontId="33" fillId="2" borderId="11" xfId="1" applyNumberFormat="1" applyFont="1" applyFill="1" applyBorder="1" applyAlignment="1" applyProtection="1">
      <alignment horizontal="center" vertical="center" wrapText="1"/>
    </xf>
    <xf numFmtId="0" fontId="1" fillId="2" borderId="29" xfId="1" applyFont="1" applyFill="1" applyBorder="1" applyAlignment="1" applyProtection="1">
      <alignment horizontal="center" vertical="center"/>
    </xf>
    <xf numFmtId="0" fontId="1" fillId="2" borderId="30" xfId="1" applyFont="1" applyFill="1" applyBorder="1" applyAlignment="1" applyProtection="1">
      <alignment horizontal="center" vertical="center"/>
    </xf>
    <xf numFmtId="0" fontId="53" fillId="12" borderId="25" xfId="1" applyFont="1" applyFill="1" applyBorder="1" applyAlignment="1" applyProtection="1">
      <alignment vertical="center" wrapText="1"/>
    </xf>
    <xf numFmtId="9" fontId="24" fillId="2" borderId="30" xfId="1" applyNumberFormat="1" applyFont="1" applyFill="1" applyBorder="1" applyAlignment="1" applyProtection="1">
      <alignment horizontal="center" vertical="center"/>
    </xf>
    <xf numFmtId="0" fontId="59" fillId="18" borderId="0" xfId="1" applyFont="1" applyFill="1" applyAlignment="1" applyProtection="1">
      <alignment horizontal="center" vertical="center" textRotation="90"/>
    </xf>
    <xf numFmtId="6" fontId="23" fillId="12" borderId="13" xfId="1" applyNumberFormat="1" applyFont="1" applyFill="1" applyBorder="1" applyAlignment="1" applyProtection="1">
      <alignment horizontal="center" vertical="center"/>
    </xf>
    <xf numFmtId="6" fontId="23" fillId="12" borderId="14" xfId="1" applyNumberFormat="1" applyFont="1" applyFill="1" applyBorder="1" applyAlignment="1" applyProtection="1">
      <alignment horizontal="center" vertical="center"/>
    </xf>
    <xf numFmtId="6" fontId="23" fillId="12" borderId="40" xfId="1" applyNumberFormat="1" applyFont="1" applyFill="1" applyBorder="1" applyAlignment="1" applyProtection="1">
      <alignment horizontal="center" vertical="center"/>
    </xf>
    <xf numFmtId="9" fontId="21" fillId="12" borderId="13" xfId="1" applyNumberFormat="1" applyFont="1" applyFill="1" applyBorder="1" applyAlignment="1" applyProtection="1">
      <alignment horizontal="center" vertical="center"/>
    </xf>
    <xf numFmtId="9" fontId="21" fillId="12" borderId="26" xfId="1" applyNumberFormat="1" applyFont="1" applyFill="1" applyBorder="1" applyAlignment="1" applyProtection="1">
      <alignment horizontal="center" vertical="center"/>
    </xf>
    <xf numFmtId="9" fontId="38" fillId="4" borderId="54" xfId="1" applyNumberFormat="1" applyFont="1" applyFill="1" applyBorder="1" applyAlignment="1" applyProtection="1">
      <alignment horizontal="center" vertical="center" wrapText="1"/>
    </xf>
    <xf numFmtId="9" fontId="38" fillId="4" borderId="46" xfId="1" applyNumberFormat="1" applyFont="1" applyFill="1" applyBorder="1" applyAlignment="1" applyProtection="1">
      <alignment horizontal="center" vertical="center" wrapText="1"/>
    </xf>
    <xf numFmtId="9" fontId="38" fillId="4" borderId="65" xfId="1" applyNumberFormat="1" applyFont="1" applyFill="1" applyBorder="1" applyAlignment="1" applyProtection="1">
      <alignment horizontal="center" vertical="center" wrapText="1"/>
    </xf>
    <xf numFmtId="9" fontId="38" fillId="4" borderId="7" xfId="1" applyNumberFormat="1" applyFont="1" applyFill="1" applyBorder="1" applyAlignment="1" applyProtection="1">
      <alignment horizontal="center" vertical="center" wrapText="1"/>
    </xf>
    <xf numFmtId="9" fontId="38" fillId="4" borderId="47" xfId="1" applyNumberFormat="1" applyFont="1" applyFill="1" applyBorder="1" applyAlignment="1" applyProtection="1">
      <alignment horizontal="center" vertical="center" wrapText="1"/>
    </xf>
    <xf numFmtId="9" fontId="38" fillId="4" borderId="50" xfId="1" applyNumberFormat="1" applyFont="1" applyFill="1" applyBorder="1" applyAlignment="1" applyProtection="1">
      <alignment horizontal="center" vertical="center" wrapText="1"/>
    </xf>
    <xf numFmtId="9" fontId="38" fillId="4" borderId="52" xfId="1" applyNumberFormat="1" applyFont="1" applyFill="1" applyBorder="1" applyAlignment="1" applyProtection="1">
      <alignment horizontal="center" vertical="center" wrapText="1"/>
    </xf>
    <xf numFmtId="9" fontId="38" fillId="4" borderId="53" xfId="1" applyNumberFormat="1" applyFont="1" applyFill="1" applyBorder="1" applyAlignment="1" applyProtection="1">
      <alignment horizontal="center" vertical="center" wrapText="1"/>
    </xf>
    <xf numFmtId="9" fontId="38" fillId="4" borderId="66" xfId="1" applyNumberFormat="1" applyFont="1" applyFill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distributed"/>
    </xf>
    <xf numFmtId="0" fontId="15" fillId="0" borderId="34" xfId="0" applyFont="1" applyBorder="1" applyAlignment="1" applyProtection="1">
      <alignment horizontal="center" vertical="distributed"/>
    </xf>
    <xf numFmtId="0" fontId="15" fillId="0" borderId="44" xfId="0" applyFont="1" applyBorder="1" applyAlignment="1" applyProtection="1">
      <alignment horizontal="center" vertical="distributed"/>
    </xf>
    <xf numFmtId="0" fontId="15" fillId="0" borderId="45" xfId="0" applyFont="1" applyBorder="1" applyAlignment="1" applyProtection="1">
      <alignment horizontal="center" vertical="distributed"/>
    </xf>
    <xf numFmtId="0" fontId="2" fillId="2" borderId="0" xfId="1" applyFill="1" applyAlignment="1" applyProtection="1">
      <alignment horizontal="left" vertical="distributed"/>
    </xf>
    <xf numFmtId="6" fontId="57" fillId="2" borderId="57" xfId="1" applyNumberFormat="1" applyFont="1" applyFill="1" applyBorder="1" applyAlignment="1" applyProtection="1">
      <alignment horizontal="center" vertical="center"/>
    </xf>
    <xf numFmtId="6" fontId="57" fillId="2" borderId="58" xfId="1" applyNumberFormat="1" applyFont="1" applyFill="1" applyBorder="1" applyAlignment="1" applyProtection="1">
      <alignment horizontal="center" vertical="center"/>
    </xf>
    <xf numFmtId="6" fontId="57" fillId="2" borderId="63" xfId="1" applyNumberFormat="1" applyFont="1" applyFill="1" applyBorder="1" applyAlignment="1" applyProtection="1">
      <alignment horizontal="center" vertical="center"/>
    </xf>
    <xf numFmtId="6" fontId="57" fillId="2" borderId="19" xfId="1" applyNumberFormat="1" applyFont="1" applyFill="1" applyBorder="1" applyAlignment="1" applyProtection="1">
      <alignment horizontal="center" vertical="center"/>
    </xf>
    <xf numFmtId="0" fontId="16" fillId="12" borderId="59" xfId="1" applyFont="1" applyFill="1" applyBorder="1" applyAlignment="1" applyProtection="1">
      <alignment horizontal="center" vertical="center"/>
    </xf>
    <xf numFmtId="0" fontId="16" fillId="12" borderId="60" xfId="1" applyFont="1" applyFill="1" applyBorder="1" applyAlignment="1" applyProtection="1">
      <alignment horizontal="center" vertical="center"/>
    </xf>
    <xf numFmtId="167" fontId="58" fillId="2" borderId="62" xfId="1" applyNumberFormat="1" applyFont="1" applyFill="1" applyBorder="1" applyAlignment="1" applyProtection="1">
      <alignment horizontal="center" vertical="center"/>
    </xf>
    <xf numFmtId="167" fontId="58" fillId="2" borderId="64" xfId="1" applyNumberFormat="1" applyFont="1" applyFill="1" applyBorder="1" applyAlignment="1" applyProtection="1">
      <alignment horizontal="center" vertical="center"/>
    </xf>
    <xf numFmtId="10" fontId="16" fillId="2" borderId="31" xfId="1" applyNumberFormat="1" applyFont="1" applyFill="1" applyBorder="1" applyAlignment="1" applyProtection="1">
      <alignment horizontal="center" vertical="center"/>
    </xf>
    <xf numFmtId="10" fontId="16" fillId="2" borderId="29" xfId="1" applyNumberFormat="1" applyFont="1" applyFill="1" applyBorder="1" applyAlignment="1" applyProtection="1">
      <alignment horizontal="center" vertical="center"/>
    </xf>
    <xf numFmtId="0" fontId="19" fillId="17" borderId="2" xfId="1" applyFont="1" applyFill="1" applyBorder="1" applyAlignment="1" applyProtection="1">
      <alignment horizontal="center" vertical="center"/>
    </xf>
    <xf numFmtId="0" fontId="19" fillId="17" borderId="14" xfId="1" applyFont="1" applyFill="1" applyBorder="1" applyAlignment="1" applyProtection="1">
      <alignment horizontal="center" vertical="center"/>
    </xf>
    <xf numFmtId="0" fontId="19" fillId="17" borderId="19" xfId="1" applyFont="1" applyFill="1" applyBorder="1" applyAlignment="1" applyProtection="1">
      <alignment horizontal="center" vertical="center"/>
    </xf>
    <xf numFmtId="0" fontId="19" fillId="17" borderId="23" xfId="1" applyFont="1" applyFill="1" applyBorder="1" applyAlignment="1" applyProtection="1">
      <alignment horizontal="center" vertical="center"/>
    </xf>
    <xf numFmtId="0" fontId="2" fillId="2" borderId="43" xfId="1" applyFill="1" applyBorder="1" applyAlignment="1" applyProtection="1">
      <alignment horizontal="center" vertical="center"/>
    </xf>
    <xf numFmtId="0" fontId="2" fillId="2" borderId="42" xfId="1" applyFill="1" applyBorder="1" applyAlignment="1" applyProtection="1">
      <alignment horizontal="center" vertical="center"/>
    </xf>
    <xf numFmtId="0" fontId="2" fillId="2" borderId="28" xfId="1" applyFill="1" applyBorder="1" applyAlignment="1" applyProtection="1">
      <alignment horizontal="left" vertical="distributed"/>
    </xf>
    <xf numFmtId="0" fontId="10" fillId="2" borderId="24" xfId="1" applyFont="1" applyFill="1" applyBorder="1" applyAlignment="1" applyProtection="1">
      <alignment horizontal="center" vertical="top" wrapText="1"/>
    </xf>
    <xf numFmtId="0" fontId="10" fillId="2" borderId="19" xfId="1" applyFont="1" applyFill="1" applyBorder="1" applyAlignment="1" applyProtection="1">
      <alignment horizontal="center" vertical="top" wrapText="1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26" xfId="1" applyFont="1" applyFill="1" applyBorder="1" applyAlignment="1" applyProtection="1">
      <alignment horizontal="center" vertical="center"/>
    </xf>
    <xf numFmtId="0" fontId="13" fillId="2" borderId="3" xfId="1" applyFont="1" applyFill="1" applyBorder="1" applyAlignment="1" applyProtection="1">
      <alignment horizontal="center" vertical="center" wrapText="1"/>
    </xf>
    <xf numFmtId="0" fontId="13" fillId="2" borderId="12" xfId="1" applyFont="1" applyFill="1" applyBorder="1" applyAlignment="1" applyProtection="1">
      <alignment horizontal="center" vertical="center" wrapText="1"/>
    </xf>
    <xf numFmtId="0" fontId="13" fillId="2" borderId="17" xfId="1" applyFont="1" applyFill="1" applyBorder="1" applyAlignment="1" applyProtection="1">
      <alignment horizontal="center" vertical="center" wrapText="1"/>
    </xf>
    <xf numFmtId="167" fontId="39" fillId="6" borderId="1" xfId="2" applyNumberFormat="1" applyFont="1" applyFill="1" applyBorder="1" applyAlignment="1" applyProtection="1">
      <alignment horizontal="center" vertical="center" wrapText="1"/>
    </xf>
    <xf numFmtId="166" fontId="39" fillId="6" borderId="8" xfId="2" applyNumberFormat="1" applyFont="1" applyFill="1" applyBorder="1" applyAlignment="1" applyProtection="1">
      <alignment horizontal="center" vertical="center" wrapText="1"/>
    </xf>
    <xf numFmtId="0" fontId="12" fillId="7" borderId="3" xfId="1" applyFont="1" applyFill="1" applyBorder="1" applyAlignment="1" applyProtection="1">
      <alignment horizontal="center" vertical="center" wrapText="1"/>
    </xf>
    <xf numFmtId="0" fontId="12" fillId="7" borderId="12" xfId="1" applyFont="1" applyFill="1" applyBorder="1" applyAlignment="1" applyProtection="1">
      <alignment horizontal="center" vertical="center" wrapText="1"/>
    </xf>
    <xf numFmtId="9" fontId="4" fillId="11" borderId="22" xfId="1" applyNumberFormat="1" applyFont="1" applyFill="1" applyBorder="1" applyAlignment="1" applyProtection="1">
      <alignment horizontal="center" vertical="center" wrapText="1"/>
    </xf>
    <xf numFmtId="9" fontId="4" fillId="11" borderId="28" xfId="1" applyNumberFormat="1" applyFont="1" applyFill="1" applyBorder="1" applyAlignment="1" applyProtection="1">
      <alignment horizontal="center" vertical="center" wrapText="1"/>
    </xf>
    <xf numFmtId="0" fontId="4" fillId="7" borderId="20" xfId="1" applyFont="1" applyFill="1" applyBorder="1" applyAlignment="1" applyProtection="1">
      <alignment horizontal="center" vertical="center"/>
    </xf>
    <xf numFmtId="0" fontId="4" fillId="7" borderId="15" xfId="1" applyFont="1" applyFill="1" applyBorder="1" applyAlignment="1" applyProtection="1">
      <alignment horizontal="center" vertical="center"/>
    </xf>
    <xf numFmtId="0" fontId="4" fillId="7" borderId="28" xfId="1" applyFont="1" applyFill="1" applyBorder="1" applyAlignment="1" applyProtection="1">
      <alignment horizontal="center" vertical="center"/>
    </xf>
    <xf numFmtId="0" fontId="4" fillId="7" borderId="17" xfId="1" applyFont="1" applyFill="1" applyBorder="1" applyAlignment="1" applyProtection="1">
      <alignment horizontal="center" vertical="center"/>
    </xf>
    <xf numFmtId="166" fontId="39" fillId="5" borderId="6" xfId="2" applyNumberFormat="1" applyFont="1" applyFill="1" applyBorder="1" applyAlignment="1" applyProtection="1">
      <alignment horizontal="center" vertical="center" wrapText="1"/>
    </xf>
    <xf numFmtId="0" fontId="2" fillId="2" borderId="28" xfId="1" applyFill="1" applyBorder="1" applyAlignment="1" applyProtection="1">
      <alignment horizontal="center" vertical="distributed"/>
    </xf>
    <xf numFmtId="0" fontId="2" fillId="2" borderId="0" xfId="1" applyFill="1" applyBorder="1" applyAlignment="1" applyProtection="1">
      <alignment horizontal="center" vertical="distributed"/>
    </xf>
    <xf numFmtId="0" fontId="14" fillId="2" borderId="28" xfId="1" applyFont="1" applyFill="1" applyBorder="1" applyAlignment="1" applyProtection="1">
      <alignment horizontal="center" vertical="top" wrapText="1"/>
    </xf>
    <xf numFmtId="0" fontId="14" fillId="2" borderId="0" xfId="1" applyFont="1" applyFill="1" applyBorder="1" applyAlignment="1" applyProtection="1">
      <alignment horizontal="center" vertical="top" wrapText="1"/>
    </xf>
    <xf numFmtId="0" fontId="14" fillId="2" borderId="21" xfId="1" applyFont="1" applyFill="1" applyBorder="1" applyAlignment="1" applyProtection="1">
      <alignment horizontal="center" wrapText="1"/>
    </xf>
    <xf numFmtId="0" fontId="35" fillId="2" borderId="3" xfId="0" applyFont="1" applyFill="1" applyBorder="1" applyAlignment="1" applyProtection="1">
      <alignment horizontal="center" vertical="center"/>
    </xf>
    <xf numFmtId="0" fontId="35" fillId="2" borderId="4" xfId="0" applyFont="1" applyFill="1" applyBorder="1" applyAlignment="1" applyProtection="1">
      <alignment horizontal="center" vertical="center"/>
    </xf>
    <xf numFmtId="0" fontId="1" fillId="4" borderId="2" xfId="1" applyFont="1" applyFill="1" applyBorder="1" applyAlignment="1" applyProtection="1">
      <alignment horizontal="center" vertical="center" wrapText="1"/>
    </xf>
    <xf numFmtId="0" fontId="1" fillId="4" borderId="14" xfId="1" applyFont="1" applyFill="1" applyBorder="1" applyAlignment="1" applyProtection="1">
      <alignment horizontal="center" vertical="center" wrapText="1"/>
    </xf>
    <xf numFmtId="0" fontId="1" fillId="4" borderId="26" xfId="1" applyFont="1" applyFill="1" applyBorder="1" applyAlignment="1" applyProtection="1">
      <alignment horizontal="center" vertical="center" wrapText="1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14" xfId="1" applyFont="1" applyFill="1" applyBorder="1" applyAlignment="1" applyProtection="1">
      <alignment horizontal="center" vertical="center" wrapText="1"/>
    </xf>
    <xf numFmtId="0" fontId="1" fillId="3" borderId="26" xfId="1" applyFont="1" applyFill="1" applyBorder="1" applyAlignment="1" applyProtection="1">
      <alignment horizontal="center" vertical="center" wrapText="1"/>
    </xf>
    <xf numFmtId="9" fontId="1" fillId="3" borderId="20" xfId="1" applyNumberFormat="1" applyFont="1" applyFill="1" applyBorder="1" applyAlignment="1" applyProtection="1">
      <alignment horizontal="center" vertical="center" wrapText="1"/>
    </xf>
    <xf numFmtId="9" fontId="1" fillId="3" borderId="21" xfId="1" applyNumberFormat="1" applyFont="1" applyFill="1" applyBorder="1" applyAlignment="1" applyProtection="1">
      <alignment horizontal="center" vertical="center" wrapText="1"/>
    </xf>
    <xf numFmtId="9" fontId="1" fillId="3" borderId="15" xfId="1" applyNumberFormat="1" applyFont="1" applyFill="1" applyBorder="1" applyAlignment="1" applyProtection="1">
      <alignment horizontal="center" vertical="center" wrapText="1"/>
    </xf>
    <xf numFmtId="9" fontId="1" fillId="4" borderId="2" xfId="1" applyNumberFormat="1" applyFont="1" applyFill="1" applyBorder="1" applyAlignment="1" applyProtection="1">
      <alignment horizontal="center" vertical="center" wrapText="1"/>
    </xf>
    <xf numFmtId="9" fontId="1" fillId="4" borderId="14" xfId="1" applyNumberFormat="1" applyFont="1" applyFill="1" applyBorder="1" applyAlignment="1" applyProtection="1">
      <alignment horizontal="center" vertical="center" wrapText="1"/>
    </xf>
    <xf numFmtId="9" fontId="1" fillId="4" borderId="26" xfId="1" applyNumberFormat="1" applyFont="1" applyFill="1" applyBorder="1" applyAlignment="1" applyProtection="1">
      <alignment horizontal="center" vertical="center" wrapText="1"/>
    </xf>
    <xf numFmtId="6" fontId="31" fillId="10" borderId="18" xfId="1" applyNumberFormat="1" applyFont="1" applyFill="1" applyBorder="1" applyAlignment="1" applyProtection="1">
      <alignment horizontal="center" vertical="center" wrapText="1"/>
      <protection locked="0"/>
    </xf>
    <xf numFmtId="6" fontId="31" fillId="10" borderId="35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9" xfId="1" applyFont="1" applyFill="1" applyBorder="1" applyAlignment="1" applyProtection="1">
      <alignment horizontal="center" vertical="center" wrapText="1"/>
    </xf>
    <xf numFmtId="0" fontId="12" fillId="11" borderId="18" xfId="1" applyFont="1" applyFill="1" applyBorder="1" applyAlignment="1" applyProtection="1">
      <alignment horizontal="center" vertical="center" wrapText="1"/>
    </xf>
    <xf numFmtId="167" fontId="12" fillId="15" borderId="2" xfId="1" applyNumberFormat="1" applyFont="1" applyFill="1" applyBorder="1" applyAlignment="1" applyProtection="1">
      <alignment horizontal="center" vertical="center" wrapText="1"/>
      <protection locked="0"/>
    </xf>
    <xf numFmtId="167" fontId="12" fillId="15" borderId="26" xfId="1" applyNumberFormat="1" applyFont="1" applyFill="1" applyBorder="1" applyAlignment="1" applyProtection="1">
      <alignment horizontal="center" vertical="center" wrapText="1"/>
      <protection locked="0"/>
    </xf>
    <xf numFmtId="164" fontId="12" fillId="14" borderId="14" xfId="1" applyNumberFormat="1" applyFont="1" applyFill="1" applyBorder="1" applyAlignment="1" applyProtection="1">
      <alignment horizontal="center" vertical="center" wrapText="1"/>
    </xf>
    <xf numFmtId="164" fontId="12" fillId="14" borderId="26" xfId="1" applyNumberFormat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6" fillId="2" borderId="32" xfId="1" applyFont="1" applyFill="1" applyBorder="1" applyAlignment="1" applyProtection="1">
      <alignment horizontal="left" vertical="center" wrapText="1"/>
    </xf>
    <xf numFmtId="0" fontId="36" fillId="2" borderId="47" xfId="1" applyFont="1" applyFill="1" applyBorder="1" applyAlignment="1" applyProtection="1">
      <alignment horizontal="left" vertical="center" wrapText="1"/>
    </xf>
    <xf numFmtId="6" fontId="19" fillId="2" borderId="0" xfId="1" applyNumberFormat="1" applyFont="1" applyFill="1" applyAlignment="1" applyProtection="1">
      <alignment horizontal="center" vertical="center"/>
    </xf>
    <xf numFmtId="0" fontId="19" fillId="2" borderId="0" xfId="1" applyFont="1" applyFill="1" applyAlignment="1" applyProtection="1">
      <alignment horizontal="center" vertical="center"/>
    </xf>
    <xf numFmtId="0" fontId="13" fillId="2" borderId="23" xfId="1" applyFont="1" applyFill="1" applyBorder="1" applyAlignment="1" applyProtection="1">
      <alignment horizontal="center" vertical="center" wrapText="1"/>
    </xf>
    <xf numFmtId="0" fontId="27" fillId="12" borderId="2" xfId="1" applyFont="1" applyFill="1" applyBorder="1" applyAlignment="1" applyProtection="1">
      <alignment horizontal="center" wrapText="1"/>
    </xf>
    <xf numFmtId="0" fontId="27" fillId="12" borderId="14" xfId="1" applyFont="1" applyFill="1" applyBorder="1" applyAlignment="1" applyProtection="1">
      <alignment horizontal="center" wrapText="1"/>
    </xf>
    <xf numFmtId="0" fontId="27" fillId="12" borderId="26" xfId="1" applyFont="1" applyFill="1" applyBorder="1" applyAlignment="1" applyProtection="1">
      <alignment horizontal="center" wrapText="1"/>
    </xf>
    <xf numFmtId="0" fontId="36" fillId="2" borderId="33" xfId="1" applyFont="1" applyFill="1" applyBorder="1" applyAlignment="1" applyProtection="1">
      <alignment horizontal="left" vertical="center" wrapText="1"/>
    </xf>
    <xf numFmtId="0" fontId="36" fillId="2" borderId="46" xfId="1" applyFont="1" applyFill="1" applyBorder="1" applyAlignment="1" applyProtection="1">
      <alignment horizontal="left" vertical="center" wrapText="1"/>
    </xf>
    <xf numFmtId="0" fontId="9" fillId="2" borderId="28" xfId="1" applyFont="1" applyFill="1" applyBorder="1" applyAlignment="1" applyProtection="1">
      <alignment horizontal="center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27" fillId="7" borderId="2" xfId="1" applyFont="1" applyFill="1" applyBorder="1" applyAlignment="1" applyProtection="1">
      <alignment horizontal="center" vertical="center" wrapText="1"/>
    </xf>
    <xf numFmtId="0" fontId="27" fillId="7" borderId="14" xfId="1" applyFont="1" applyFill="1" applyBorder="1" applyAlignment="1" applyProtection="1">
      <alignment horizontal="center" vertical="center" wrapText="1"/>
    </xf>
    <xf numFmtId="0" fontId="27" fillId="7" borderId="26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wrapText="1"/>
    </xf>
    <xf numFmtId="167" fontId="27" fillId="13" borderId="13" xfId="1" applyNumberFormat="1" applyFont="1" applyFill="1" applyBorder="1" applyAlignment="1" applyProtection="1">
      <alignment horizontal="center" vertical="center" wrapText="1"/>
    </xf>
    <xf numFmtId="167" fontId="27" fillId="13" borderId="14" xfId="1" applyNumberFormat="1" applyFont="1" applyFill="1" applyBorder="1" applyAlignment="1" applyProtection="1">
      <alignment horizontal="center" vertical="center" wrapText="1"/>
    </xf>
    <xf numFmtId="9" fontId="27" fillId="14" borderId="9" xfId="1" applyNumberFormat="1" applyFont="1" applyFill="1" applyBorder="1" applyAlignment="1" applyProtection="1">
      <alignment horizontal="center" vertical="center" wrapText="1"/>
    </xf>
    <xf numFmtId="9" fontId="27" fillId="14" borderId="18" xfId="1" applyNumberFormat="1" applyFont="1" applyFill="1" applyBorder="1" applyAlignment="1" applyProtection="1">
      <alignment horizontal="center" vertical="center" wrapText="1"/>
    </xf>
    <xf numFmtId="9" fontId="27" fillId="14" borderId="35" xfId="1" applyNumberFormat="1" applyFont="1" applyFill="1" applyBorder="1" applyAlignment="1" applyProtection="1">
      <alignment horizontal="center" vertical="center" wrapText="1"/>
    </xf>
    <xf numFmtId="170" fontId="12" fillId="2" borderId="18" xfId="1" applyNumberFormat="1" applyFont="1" applyFill="1" applyBorder="1" applyAlignment="1" applyProtection="1">
      <alignment horizontal="center" vertical="center" wrapText="1"/>
    </xf>
    <xf numFmtId="10" fontId="12" fillId="2" borderId="13" xfId="1" applyNumberFormat="1" applyFont="1" applyFill="1" applyBorder="1" applyAlignment="1" applyProtection="1">
      <alignment horizontal="center" vertical="center" wrapText="1"/>
    </xf>
    <xf numFmtId="0" fontId="12" fillId="2" borderId="14" xfId="1" applyFont="1" applyFill="1" applyBorder="1" applyAlignment="1" applyProtection="1">
      <alignment horizontal="center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10" fillId="18" borderId="2" xfId="1" applyFont="1" applyFill="1" applyBorder="1" applyAlignment="1" applyProtection="1">
      <alignment horizontal="center" vertical="top" wrapText="1"/>
    </xf>
    <xf numFmtId="0" fontId="10" fillId="18" borderId="14" xfId="1" applyFont="1" applyFill="1" applyBorder="1" applyAlignment="1" applyProtection="1">
      <alignment horizontal="center" vertical="top" wrapText="1"/>
    </xf>
    <xf numFmtId="0" fontId="10" fillId="18" borderId="26" xfId="1" applyFont="1" applyFill="1" applyBorder="1" applyAlignment="1" applyProtection="1">
      <alignment horizontal="center" vertical="top" wrapText="1"/>
    </xf>
    <xf numFmtId="0" fontId="52" fillId="2" borderId="0" xfId="1" applyFont="1" applyFill="1" applyBorder="1" applyAlignment="1" applyProtection="1">
      <alignment horizontal="left" vertical="distributed"/>
    </xf>
    <xf numFmtId="0" fontId="2" fillId="2" borderId="54" xfId="1" applyFill="1" applyBorder="1" applyAlignment="1" applyProtection="1">
      <alignment horizontal="center" vertical="center"/>
    </xf>
    <xf numFmtId="0" fontId="2" fillId="2" borderId="34" xfId="1" applyFill="1" applyBorder="1" applyAlignment="1" applyProtection="1">
      <alignment horizontal="center" vertical="center"/>
    </xf>
    <xf numFmtId="9" fontId="24" fillId="2" borderId="52" xfId="1" applyNumberFormat="1" applyFont="1" applyFill="1" applyBorder="1" applyAlignment="1" applyProtection="1">
      <alignment horizontal="center" vertical="center" wrapText="1"/>
    </xf>
    <xf numFmtId="9" fontId="24" fillId="2" borderId="45" xfId="1" applyNumberFormat="1" applyFont="1" applyFill="1" applyBorder="1" applyAlignment="1" applyProtection="1">
      <alignment horizontal="center" vertical="center" wrapText="1"/>
    </xf>
    <xf numFmtId="0" fontId="53" fillId="12" borderId="2" xfId="1" applyFont="1" applyFill="1" applyBorder="1" applyAlignment="1" applyProtection="1">
      <alignment horizontal="center" vertical="center" wrapText="1"/>
    </xf>
    <xf numFmtId="0" fontId="53" fillId="12" borderId="14" xfId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left" vertical="distributed"/>
    </xf>
    <xf numFmtId="0" fontId="55" fillId="0" borderId="0" xfId="0" applyFont="1" applyBorder="1" applyAlignment="1" applyProtection="1">
      <alignment horizontal="center" vertical="distributed"/>
    </xf>
    <xf numFmtId="0" fontId="16" fillId="2" borderId="0" xfId="1" applyFont="1" applyFill="1" applyAlignment="1" applyProtection="1">
      <alignment horizontal="left" vertical="distributed"/>
    </xf>
    <xf numFmtId="0" fontId="2" fillId="2" borderId="33" xfId="1" applyFill="1" applyBorder="1" applyAlignment="1" applyProtection="1">
      <alignment horizontal="center" vertical="center"/>
    </xf>
    <xf numFmtId="0" fontId="2" fillId="2" borderId="46" xfId="1" applyFill="1" applyBorder="1" applyAlignment="1" applyProtection="1">
      <alignment horizontal="center" vertical="center"/>
    </xf>
    <xf numFmtId="0" fontId="1" fillId="2" borderId="44" xfId="1" applyFont="1" applyFill="1" applyBorder="1" applyAlignment="1" applyProtection="1">
      <alignment horizontal="center" vertical="center"/>
    </xf>
    <xf numFmtId="0" fontId="1" fillId="2" borderId="53" xfId="1" applyFont="1" applyFill="1" applyBorder="1" applyAlignment="1" applyProtection="1">
      <alignment horizontal="center" vertical="center"/>
    </xf>
    <xf numFmtId="0" fontId="1" fillId="2" borderId="45" xfId="1" applyFont="1" applyFill="1" applyBorder="1" applyAlignment="1" applyProtection="1">
      <alignment horizontal="center" vertical="center"/>
    </xf>
    <xf numFmtId="0" fontId="19" fillId="17" borderId="21" xfId="1" applyFont="1" applyFill="1" applyBorder="1" applyAlignment="1" applyProtection="1">
      <alignment horizontal="center" vertical="center"/>
    </xf>
    <xf numFmtId="0" fontId="19" fillId="17" borderId="15" xfId="1" applyFont="1" applyFill="1" applyBorder="1" applyAlignment="1" applyProtection="1">
      <alignment horizontal="center" vertical="center"/>
    </xf>
    <xf numFmtId="0" fontId="12" fillId="7" borderId="43" xfId="1" applyFont="1" applyFill="1" applyBorder="1" applyAlignment="1" applyProtection="1">
      <alignment horizontal="center" vertical="center"/>
    </xf>
    <xf numFmtId="0" fontId="12" fillId="7" borderId="42" xfId="1" applyFont="1" applyFill="1" applyBorder="1" applyAlignment="1" applyProtection="1">
      <alignment horizontal="center" vertical="center"/>
    </xf>
    <xf numFmtId="0" fontId="16" fillId="12" borderId="10" xfId="1" applyFont="1" applyFill="1" applyBorder="1" applyAlignment="1" applyProtection="1">
      <alignment horizontal="center" vertical="center"/>
    </xf>
    <xf numFmtId="0" fontId="16" fillId="12" borderId="6" xfId="1" applyFont="1" applyFill="1" applyBorder="1" applyAlignment="1" applyProtection="1">
      <alignment horizontal="center" vertical="center"/>
    </xf>
    <xf numFmtId="0" fontId="16" fillId="12" borderId="27" xfId="1" applyFont="1" applyFill="1" applyBorder="1" applyAlignment="1" applyProtection="1">
      <alignment horizontal="center" vertical="center"/>
    </xf>
    <xf numFmtId="6" fontId="20" fillId="2" borderId="31" xfId="1" applyNumberFormat="1" applyFont="1" applyFill="1" applyBorder="1" applyAlignment="1" applyProtection="1">
      <alignment horizontal="center" vertical="center"/>
    </xf>
    <xf numFmtId="6" fontId="20" fillId="2" borderId="29" xfId="1" applyNumberFormat="1" applyFont="1" applyFill="1" applyBorder="1" applyAlignment="1" applyProtection="1">
      <alignment horizontal="center" vertical="center"/>
    </xf>
    <xf numFmtId="9" fontId="21" fillId="2" borderId="31" xfId="1" applyNumberFormat="1" applyFont="1" applyFill="1" applyBorder="1" applyAlignment="1" applyProtection="1">
      <alignment horizontal="center" vertical="center"/>
    </xf>
    <xf numFmtId="9" fontId="21" fillId="2" borderId="29" xfId="1" applyNumberFormat="1" applyFont="1" applyFill="1" applyBorder="1" applyAlignment="1" applyProtection="1">
      <alignment horizontal="center" vertical="center"/>
    </xf>
    <xf numFmtId="9" fontId="21" fillId="2" borderId="30" xfId="1" applyNumberFormat="1" applyFont="1" applyFill="1" applyBorder="1" applyAlignment="1" applyProtection="1">
      <alignment horizontal="center" vertical="center"/>
    </xf>
    <xf numFmtId="0" fontId="16" fillId="12" borderId="10" xfId="1" applyFont="1" applyFill="1" applyBorder="1" applyAlignment="1" applyProtection="1">
      <alignment horizontal="center"/>
    </xf>
    <xf numFmtId="0" fontId="16" fillId="12" borderId="6" xfId="1" applyFont="1" applyFill="1" applyBorder="1" applyAlignment="1" applyProtection="1">
      <alignment horizontal="center"/>
    </xf>
    <xf numFmtId="0" fontId="16" fillId="12" borderId="27" xfId="1" applyFont="1" applyFill="1" applyBorder="1" applyAlignment="1" applyProtection="1">
      <alignment horizontal="center"/>
    </xf>
    <xf numFmtId="6" fontId="20" fillId="2" borderId="38" xfId="1" applyNumberFormat="1" applyFont="1" applyFill="1" applyBorder="1" applyAlignment="1" applyProtection="1">
      <alignment horizontal="center" vertical="center"/>
    </xf>
    <xf numFmtId="6" fontId="20" fillId="2" borderId="8" xfId="1" applyNumberFormat="1" applyFont="1" applyFill="1" applyBorder="1" applyAlignment="1" applyProtection="1">
      <alignment horizontal="center" vertical="center"/>
    </xf>
    <xf numFmtId="9" fontId="21" fillId="2" borderId="38" xfId="1" applyNumberFormat="1" applyFont="1" applyFill="1" applyBorder="1" applyAlignment="1" applyProtection="1">
      <alignment horizontal="center"/>
    </xf>
    <xf numFmtId="9" fontId="21" fillId="2" borderId="8" xfId="1" applyNumberFormat="1" applyFont="1" applyFill="1" applyBorder="1" applyAlignment="1" applyProtection="1">
      <alignment horizontal="center"/>
    </xf>
    <xf numFmtId="9" fontId="21" fillId="2" borderId="39" xfId="1" applyNumberFormat="1" applyFont="1" applyFill="1" applyBorder="1" applyAlignment="1" applyProtection="1">
      <alignment horizontal="center"/>
    </xf>
    <xf numFmtId="0" fontId="12" fillId="7" borderId="11" xfId="1" applyFont="1" applyFill="1" applyBorder="1" applyAlignment="1" applyProtection="1">
      <alignment horizontal="center" vertical="center"/>
    </xf>
    <xf numFmtId="0" fontId="12" fillId="7" borderId="1" xfId="1" applyFont="1" applyFill="1" applyBorder="1" applyAlignment="1" applyProtection="1">
      <alignment horizontal="center" vertical="center"/>
    </xf>
  </cellXfs>
  <cellStyles count="3">
    <cellStyle name="Excel Built-in Normal" xfId="1"/>
    <cellStyle name="Обычный" xfId="0" builtinId="0"/>
    <cellStyle name="Обычный_Городкова" xfId="2"/>
  </cellStyles>
  <dxfs count="0"/>
  <tableStyles count="0" defaultTableStyle="TableStyleMedium9" defaultPivotStyle="PivotStyleLight16"/>
  <colors>
    <mruColors>
      <color rgb="FFCCECFF"/>
      <color rgb="FF79D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tabSelected="1" view="pageBreakPreview" zoomScale="60" zoomScaleNormal="80" workbookViewId="0">
      <pane ySplit="1" topLeftCell="A26" activePane="bottomLeft" state="frozen"/>
      <selection pane="bottomLeft" activeCell="A27" sqref="A27:A31"/>
    </sheetView>
  </sheetViews>
  <sheetFormatPr defaultColWidth="9.42578125" defaultRowHeight="15.75" x14ac:dyDescent="0.25"/>
  <cols>
    <col min="1" max="1" width="22.140625" style="7" customWidth="1"/>
    <col min="2" max="4" width="12" style="8" customWidth="1"/>
    <col min="5" max="5" width="18.5703125" style="8" customWidth="1"/>
    <col min="6" max="6" width="17.42578125" style="8" customWidth="1"/>
    <col min="7" max="8" width="12" style="9" customWidth="1"/>
    <col min="9" max="9" width="12" style="10" customWidth="1"/>
    <col min="10" max="10" width="14.28515625" style="1" customWidth="1"/>
    <col min="11" max="11" width="4.28515625" style="2" hidden="1" customWidth="1"/>
    <col min="12" max="12" width="6.85546875" style="41" hidden="1" customWidth="1"/>
    <col min="13" max="25" width="0" style="2" hidden="1" customWidth="1"/>
    <col min="26" max="16384" width="9.42578125" style="2"/>
  </cols>
  <sheetData>
    <row r="1" spans="1:26" x14ac:dyDescent="0.25">
      <c r="A1" s="11" t="s">
        <v>106</v>
      </c>
      <c r="B1" s="12"/>
      <c r="C1" s="12"/>
      <c r="D1" s="12"/>
      <c r="E1" s="12"/>
      <c r="F1" s="12"/>
      <c r="G1" s="12"/>
      <c r="H1" s="12"/>
      <c r="I1" s="13"/>
      <c r="J1" s="12"/>
    </row>
    <row r="2" spans="1:26" ht="21" x14ac:dyDescent="0.45">
      <c r="A2" s="14" t="s">
        <v>8</v>
      </c>
      <c r="C2" s="34" t="s">
        <v>89</v>
      </c>
      <c r="D2" s="1"/>
      <c r="E2" s="1"/>
      <c r="F2" s="1"/>
      <c r="G2" s="1"/>
      <c r="H2" s="94">
        <v>45000</v>
      </c>
      <c r="I2" s="47">
        <f>E61</f>
        <v>45000</v>
      </c>
      <c r="J2" s="48">
        <f>I2-H2</f>
        <v>0</v>
      </c>
    </row>
    <row r="3" spans="1:26" ht="17.25" x14ac:dyDescent="0.25">
      <c r="A3" s="15" t="s">
        <v>6</v>
      </c>
      <c r="C3" s="3" t="s">
        <v>41</v>
      </c>
      <c r="D3" s="5"/>
      <c r="E3" s="5"/>
      <c r="F3" s="5"/>
      <c r="G3" s="4"/>
      <c r="H3" s="1"/>
      <c r="I3" s="6"/>
    </row>
    <row r="4" spans="1:26" ht="24" customHeight="1" x14ac:dyDescent="0.25">
      <c r="A4" s="200" t="s">
        <v>47</v>
      </c>
      <c r="B4" s="201"/>
      <c r="C4" s="201"/>
      <c r="D4" s="201"/>
      <c r="E4" s="201"/>
      <c r="F4" s="201"/>
      <c r="G4" s="201"/>
      <c r="H4" s="201"/>
      <c r="I4" s="201"/>
      <c r="J4" s="201"/>
      <c r="K4" s="1"/>
      <c r="L4" s="42"/>
    </row>
    <row r="5" spans="1:26" ht="8.25" customHeight="1" thickBot="1" x14ac:dyDescent="0.3">
      <c r="A5" s="15"/>
      <c r="B5" s="3"/>
      <c r="C5" s="4"/>
      <c r="D5" s="5"/>
      <c r="E5" s="5"/>
      <c r="F5" s="5"/>
      <c r="G5" s="4"/>
      <c r="H5" s="1"/>
      <c r="I5" s="6"/>
      <c r="K5" s="1"/>
      <c r="L5" s="42"/>
    </row>
    <row r="6" spans="1:26" ht="18" customHeight="1" thickBot="1" x14ac:dyDescent="0.3">
      <c r="A6" s="225" t="s">
        <v>3</v>
      </c>
      <c r="B6" s="208" t="s">
        <v>0</v>
      </c>
      <c r="C6" s="209"/>
      <c r="D6" s="209"/>
      <c r="E6" s="210"/>
      <c r="F6" s="205" t="s">
        <v>21</v>
      </c>
      <c r="G6" s="206"/>
      <c r="H6" s="206"/>
      <c r="I6" s="207"/>
      <c r="J6" s="203" t="s">
        <v>2</v>
      </c>
      <c r="K6" s="1"/>
      <c r="L6" s="42"/>
      <c r="Z6" s="142" t="s">
        <v>99</v>
      </c>
    </row>
    <row r="7" spans="1:26" thickBot="1" x14ac:dyDescent="0.3">
      <c r="A7" s="226"/>
      <c r="B7" s="211">
        <v>1</v>
      </c>
      <c r="C7" s="212"/>
      <c r="D7" s="212"/>
      <c r="E7" s="213"/>
      <c r="F7" s="214">
        <f>F8/B8</f>
        <v>1</v>
      </c>
      <c r="G7" s="215"/>
      <c r="H7" s="215"/>
      <c r="I7" s="216"/>
      <c r="J7" s="204"/>
      <c r="K7" s="1"/>
      <c r="L7" s="42"/>
      <c r="Z7" s="142"/>
    </row>
    <row r="8" spans="1:26" ht="28.5" customHeight="1" thickBot="1" x14ac:dyDescent="0.3">
      <c r="A8" s="227"/>
      <c r="B8" s="219">
        <v>23</v>
      </c>
      <c r="C8" s="220"/>
      <c r="D8" s="217">
        <v>7000</v>
      </c>
      <c r="E8" s="218"/>
      <c r="F8" s="221">
        <v>23</v>
      </c>
      <c r="G8" s="222"/>
      <c r="H8" s="223">
        <f>F7*D8</f>
        <v>7000</v>
      </c>
      <c r="I8" s="224"/>
      <c r="J8" s="83">
        <f>H8</f>
        <v>7000</v>
      </c>
      <c r="K8" s="1"/>
      <c r="L8" s="42"/>
      <c r="Z8" s="142"/>
    </row>
    <row r="9" spans="1:26" ht="21" customHeight="1" x14ac:dyDescent="0.3">
      <c r="A9" s="202" t="s">
        <v>13</v>
      </c>
      <c r="B9" s="202"/>
      <c r="C9" s="202"/>
      <c r="D9" s="202"/>
      <c r="E9" s="202"/>
      <c r="F9" s="202"/>
      <c r="G9" s="202"/>
      <c r="H9" s="202"/>
      <c r="I9" s="202"/>
      <c r="J9" s="202"/>
      <c r="K9" s="1"/>
      <c r="L9" s="101"/>
      <c r="Z9" s="142"/>
    </row>
    <row r="10" spans="1:26" ht="21" customHeight="1" thickBot="1" x14ac:dyDescent="0.3">
      <c r="B10" s="30"/>
      <c r="C10" s="30"/>
      <c r="D10" s="30"/>
      <c r="E10" s="30"/>
      <c r="F10" s="30"/>
      <c r="G10" s="30"/>
      <c r="H10" s="30"/>
      <c r="I10" s="35" t="s">
        <v>42</v>
      </c>
      <c r="J10" s="38">
        <f>H2-(D8+J23+J34+J48)</f>
        <v>7952</v>
      </c>
      <c r="K10" s="1"/>
      <c r="L10" s="42"/>
      <c r="Z10" s="142"/>
    </row>
    <row r="11" spans="1:26" ht="15.75" customHeight="1" thickBot="1" x14ac:dyDescent="0.35">
      <c r="A11" s="240" t="s">
        <v>10</v>
      </c>
      <c r="B11" s="241"/>
      <c r="C11" s="241"/>
      <c r="D11" s="241"/>
      <c r="E11" s="242"/>
      <c r="F11" s="57" t="s">
        <v>0</v>
      </c>
      <c r="G11" s="58" t="s">
        <v>1</v>
      </c>
      <c r="H11" s="57" t="s">
        <v>44</v>
      </c>
      <c r="I11" s="59" t="s">
        <v>43</v>
      </c>
      <c r="J11" s="184" t="s">
        <v>40</v>
      </c>
      <c r="Z11" s="142"/>
    </row>
    <row r="12" spans="1:26" ht="27.75" customHeight="1" x14ac:dyDescent="0.25">
      <c r="A12" s="236" t="s">
        <v>101</v>
      </c>
      <c r="B12" s="237"/>
      <c r="C12" s="237"/>
      <c r="D12" s="237"/>
      <c r="E12" s="237"/>
      <c r="F12" s="135">
        <v>34000</v>
      </c>
      <c r="G12" s="136">
        <v>34500</v>
      </c>
      <c r="H12" s="60">
        <f>G12/F12</f>
        <v>1.0147058823529411</v>
      </c>
      <c r="I12" s="97">
        <v>1</v>
      </c>
      <c r="J12" s="186"/>
      <c r="Z12" s="142"/>
    </row>
    <row r="13" spans="1:26" ht="27.75" customHeight="1" x14ac:dyDescent="0.25">
      <c r="A13" s="228" t="s">
        <v>102</v>
      </c>
      <c r="B13" s="229"/>
      <c r="C13" s="229"/>
      <c r="D13" s="229"/>
      <c r="E13" s="229"/>
      <c r="F13" s="137">
        <v>45000</v>
      </c>
      <c r="G13" s="79">
        <v>43000</v>
      </c>
      <c r="H13" s="62">
        <f>G13/F13</f>
        <v>0.9555555555555556</v>
      </c>
      <c r="I13" s="98">
        <f t="shared" ref="I13" si="0">H13</f>
        <v>0.9555555555555556</v>
      </c>
      <c r="J13" s="186"/>
      <c r="Z13" s="142"/>
    </row>
    <row r="14" spans="1:26" ht="27.75" customHeight="1" x14ac:dyDescent="0.25">
      <c r="A14" s="228" t="s">
        <v>103</v>
      </c>
      <c r="B14" s="229"/>
      <c r="C14" s="229"/>
      <c r="D14" s="229"/>
      <c r="E14" s="229"/>
      <c r="F14" s="61">
        <v>35</v>
      </c>
      <c r="G14" s="79">
        <v>24</v>
      </c>
      <c r="H14" s="62">
        <f>G14/F14</f>
        <v>0.68571428571428572</v>
      </c>
      <c r="I14" s="98">
        <f t="shared" ref="I14:I16" si="1">H14</f>
        <v>0.68571428571428572</v>
      </c>
      <c r="J14" s="186"/>
      <c r="Z14" s="142"/>
    </row>
    <row r="15" spans="1:26" ht="27.75" customHeight="1" x14ac:dyDescent="0.25">
      <c r="A15" s="228" t="s">
        <v>100</v>
      </c>
      <c r="B15" s="229"/>
      <c r="C15" s="229"/>
      <c r="D15" s="229"/>
      <c r="E15" s="229"/>
      <c r="F15" s="61">
        <v>1</v>
      </c>
      <c r="G15" s="79">
        <v>2</v>
      </c>
      <c r="H15" s="62">
        <f>G15/F15</f>
        <v>2</v>
      </c>
      <c r="I15" s="98">
        <v>1</v>
      </c>
      <c r="J15" s="186"/>
      <c r="Z15" s="142"/>
    </row>
    <row r="16" spans="1:26" ht="27.75" customHeight="1" thickBot="1" x14ac:dyDescent="0.3">
      <c r="A16" s="228" t="s">
        <v>45</v>
      </c>
      <c r="B16" s="229"/>
      <c r="C16" s="229"/>
      <c r="D16" s="229"/>
      <c r="E16" s="229"/>
      <c r="F16" s="63">
        <v>70</v>
      </c>
      <c r="G16" s="80">
        <v>68</v>
      </c>
      <c r="H16" s="64">
        <f>G16/F16</f>
        <v>0.97142857142857142</v>
      </c>
      <c r="I16" s="99">
        <f t="shared" si="1"/>
        <v>0.97142857142857142</v>
      </c>
      <c r="J16" s="232"/>
      <c r="Z16" s="142"/>
    </row>
    <row r="17" spans="1:26" ht="19.5" thickBot="1" x14ac:dyDescent="0.35">
      <c r="A17" s="233" t="s">
        <v>11</v>
      </c>
      <c r="B17" s="234"/>
      <c r="C17" s="234"/>
      <c r="D17" s="234"/>
      <c r="E17" s="234"/>
      <c r="F17" s="234"/>
      <c r="G17" s="234"/>
      <c r="H17" s="235"/>
      <c r="I17" s="65">
        <f>AVERAGE(I12:I16)</f>
        <v>0.92253968253968266</v>
      </c>
      <c r="J17" s="82">
        <f>I17*J10</f>
        <v>7336.0355555555561</v>
      </c>
      <c r="Z17" s="142"/>
    </row>
    <row r="18" spans="1:26" ht="7.5" customHeight="1" x14ac:dyDescent="0.25">
      <c r="A18" s="238"/>
      <c r="B18" s="239"/>
      <c r="C18" s="239"/>
      <c r="D18" s="239"/>
      <c r="E18" s="239"/>
      <c r="F18" s="239"/>
      <c r="G18" s="239"/>
      <c r="H18" s="239"/>
      <c r="I18" s="6"/>
    </row>
    <row r="19" spans="1:26" ht="21" customHeight="1" x14ac:dyDescent="0.3">
      <c r="A19" s="243" t="s">
        <v>65</v>
      </c>
      <c r="B19" s="243"/>
      <c r="C19" s="243"/>
      <c r="D19" s="243"/>
      <c r="E19" s="243"/>
      <c r="F19" s="243"/>
      <c r="G19" s="243"/>
      <c r="H19" s="243"/>
      <c r="I19" s="243"/>
      <c r="J19" s="243"/>
      <c r="K19" s="1"/>
      <c r="L19" s="2"/>
    </row>
    <row r="20" spans="1:26" ht="21" customHeight="1" thickBot="1" x14ac:dyDescent="0.3">
      <c r="A20" s="179" t="s">
        <v>66</v>
      </c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26" ht="37.5" customHeight="1" x14ac:dyDescent="0.25">
      <c r="A21" s="66" t="s">
        <v>14</v>
      </c>
      <c r="B21" s="19" t="s">
        <v>35</v>
      </c>
      <c r="C21" s="20" t="s">
        <v>34</v>
      </c>
      <c r="D21" s="67" t="s">
        <v>33</v>
      </c>
      <c r="E21" s="67" t="s">
        <v>32</v>
      </c>
      <c r="F21" s="67" t="s">
        <v>31</v>
      </c>
      <c r="G21" s="67" t="s">
        <v>30</v>
      </c>
      <c r="H21" s="68" t="s">
        <v>29</v>
      </c>
      <c r="I21" s="68" t="s">
        <v>28</v>
      </c>
      <c r="J21" s="69" t="s">
        <v>15</v>
      </c>
      <c r="K21" s="2" t="s">
        <v>62</v>
      </c>
    </row>
    <row r="22" spans="1:26" ht="36" customHeight="1" thickBot="1" x14ac:dyDescent="0.3">
      <c r="A22" s="70" t="s">
        <v>27</v>
      </c>
      <c r="B22" s="92">
        <f t="shared" ref="B22:H22" si="2">C22+0.2%</f>
        <v>1.8000000000000002E-2</v>
      </c>
      <c r="C22" s="92">
        <f t="shared" si="2"/>
        <v>1.6E-2</v>
      </c>
      <c r="D22" s="92">
        <f t="shared" si="2"/>
        <v>1.4E-2</v>
      </c>
      <c r="E22" s="92">
        <f t="shared" si="2"/>
        <v>1.2E-2</v>
      </c>
      <c r="F22" s="92">
        <f t="shared" si="2"/>
        <v>0.01</v>
      </c>
      <c r="G22" s="92">
        <f t="shared" si="2"/>
        <v>8.0000000000000002E-3</v>
      </c>
      <c r="H22" s="92">
        <f t="shared" si="2"/>
        <v>6.0000000000000001E-3</v>
      </c>
      <c r="I22" s="92">
        <f>J22+0.2%</f>
        <v>4.0000000000000001E-3</v>
      </c>
      <c r="J22" s="93">
        <v>2E-3</v>
      </c>
      <c r="K22" s="198" t="s">
        <v>61</v>
      </c>
      <c r="L22" s="199"/>
      <c r="M22" s="199"/>
      <c r="N22" s="199"/>
      <c r="O22" s="199"/>
      <c r="P22" s="199"/>
      <c r="Q22" s="100"/>
      <c r="R22" s="100"/>
      <c r="S22" s="100"/>
    </row>
    <row r="23" spans="1:26" s="16" customFormat="1" ht="33" customHeight="1" thickBot="1" x14ac:dyDescent="0.3">
      <c r="B23" s="18"/>
      <c r="G23" s="17"/>
      <c r="I23" s="36" t="s">
        <v>42</v>
      </c>
      <c r="J23" s="37">
        <f>B32*E22</f>
        <v>13200</v>
      </c>
      <c r="K23" s="161" t="s">
        <v>63</v>
      </c>
      <c r="L23" s="161"/>
      <c r="M23" s="161"/>
      <c r="N23" s="161"/>
      <c r="O23" s="161"/>
      <c r="P23" s="161"/>
      <c r="Q23" s="100"/>
      <c r="R23" s="100"/>
      <c r="S23" s="100"/>
    </row>
    <row r="24" spans="1:26" s="1" customFormat="1" ht="16.5" customHeight="1" thickBot="1" x14ac:dyDescent="0.3">
      <c r="A24" s="189" t="s">
        <v>7</v>
      </c>
      <c r="B24" s="49" t="s">
        <v>5</v>
      </c>
      <c r="C24" s="181" t="s">
        <v>12</v>
      </c>
      <c r="D24" s="182"/>
      <c r="E24" s="182"/>
      <c r="F24" s="182"/>
      <c r="G24" s="182"/>
      <c r="H24" s="182"/>
      <c r="I24" s="183"/>
      <c r="J24" s="184" t="s">
        <v>9</v>
      </c>
      <c r="K24" s="178" t="s">
        <v>64</v>
      </c>
      <c r="L24" s="161"/>
      <c r="M24" s="161"/>
      <c r="N24" s="161"/>
      <c r="O24" s="161"/>
      <c r="P24" s="161"/>
      <c r="Q24" s="100"/>
      <c r="R24" s="100"/>
      <c r="S24" s="100"/>
    </row>
    <row r="25" spans="1:26" s="1" customFormat="1" ht="13.5" customHeight="1" thickBot="1" x14ac:dyDescent="0.3">
      <c r="A25" s="190"/>
      <c r="B25" s="191">
        <v>1</v>
      </c>
      <c r="C25" s="193" t="s">
        <v>4</v>
      </c>
      <c r="D25" s="194"/>
      <c r="E25" s="50">
        <v>0.6</v>
      </c>
      <c r="F25" s="51">
        <v>0.7</v>
      </c>
      <c r="G25" s="51">
        <v>0.8</v>
      </c>
      <c r="H25" s="51">
        <v>0.9</v>
      </c>
      <c r="I25" s="52">
        <v>1</v>
      </c>
      <c r="J25" s="185"/>
      <c r="K25" s="178"/>
      <c r="L25" s="161"/>
      <c r="M25" s="161"/>
      <c r="N25" s="161"/>
      <c r="O25" s="161"/>
      <c r="P25" s="161"/>
      <c r="Q25" s="100"/>
      <c r="R25" s="100"/>
      <c r="S25" s="100"/>
    </row>
    <row r="26" spans="1:26" s="1" customFormat="1" ht="24" customHeight="1" thickBot="1" x14ac:dyDescent="0.3">
      <c r="A26" s="190"/>
      <c r="B26" s="192"/>
      <c r="C26" s="195"/>
      <c r="D26" s="196"/>
      <c r="E26" s="53">
        <f>E25*I26</f>
        <v>7920</v>
      </c>
      <c r="F26" s="54">
        <f>F25*I26</f>
        <v>9240</v>
      </c>
      <c r="G26" s="54">
        <f>G25*I26</f>
        <v>10560</v>
      </c>
      <c r="H26" s="54">
        <f>H25*I26</f>
        <v>11880</v>
      </c>
      <c r="I26" s="55">
        <f>J23</f>
        <v>13200</v>
      </c>
      <c r="J26" s="185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26" ht="15" x14ac:dyDescent="0.25">
      <c r="A27" s="71"/>
      <c r="B27" s="39"/>
      <c r="C27" s="197"/>
      <c r="D27" s="197"/>
      <c r="E27" s="148"/>
      <c r="F27" s="149"/>
      <c r="G27" s="149"/>
      <c r="H27" s="149"/>
      <c r="I27" s="150"/>
      <c r="J27" s="186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26" ht="15" x14ac:dyDescent="0.25">
      <c r="A28" s="72"/>
      <c r="B28" s="40"/>
      <c r="C28" s="187">
        <v>300000</v>
      </c>
      <c r="D28" s="187"/>
      <c r="E28" s="151" t="e">
        <f>C28/B28</f>
        <v>#DIV/0!</v>
      </c>
      <c r="F28" s="152"/>
      <c r="G28" s="152"/>
      <c r="H28" s="152"/>
      <c r="I28" s="153"/>
      <c r="J28" s="186"/>
    </row>
    <row r="29" spans="1:26" ht="15" x14ac:dyDescent="0.25">
      <c r="A29" s="72"/>
      <c r="B29" s="73"/>
      <c r="C29" s="187"/>
      <c r="D29" s="187"/>
      <c r="E29" s="151"/>
      <c r="F29" s="152"/>
      <c r="G29" s="152"/>
      <c r="H29" s="152"/>
      <c r="I29" s="153"/>
      <c r="J29" s="186"/>
    </row>
    <row r="30" spans="1:26" ht="15" x14ac:dyDescent="0.25">
      <c r="A30" s="72"/>
      <c r="B30" s="40">
        <v>350000</v>
      </c>
      <c r="C30" s="187">
        <v>1000000</v>
      </c>
      <c r="D30" s="187"/>
      <c r="E30" s="151">
        <f>C30/B30</f>
        <v>2.8571428571428572</v>
      </c>
      <c r="F30" s="152"/>
      <c r="G30" s="152"/>
      <c r="H30" s="152"/>
      <c r="I30" s="153"/>
      <c r="J30" s="186"/>
    </row>
    <row r="31" spans="1:26" thickBot="1" x14ac:dyDescent="0.3">
      <c r="A31" s="74"/>
      <c r="B31" s="75"/>
      <c r="C31" s="188"/>
      <c r="D31" s="188"/>
      <c r="E31" s="154"/>
      <c r="F31" s="155"/>
      <c r="G31" s="155"/>
      <c r="H31" s="155"/>
      <c r="I31" s="156"/>
      <c r="J31" s="186"/>
    </row>
    <row r="32" spans="1:26" s="25" customFormat="1" ht="19.5" thickBot="1" x14ac:dyDescent="0.35">
      <c r="A32" s="44" t="s">
        <v>2</v>
      </c>
      <c r="B32" s="45">
        <v>1100000</v>
      </c>
      <c r="C32" s="244">
        <f>SUM(C27:D31)</f>
        <v>1300000</v>
      </c>
      <c r="D32" s="245"/>
      <c r="E32" s="246">
        <f>C32/B32</f>
        <v>1.1818181818181819</v>
      </c>
      <c r="F32" s="247"/>
      <c r="G32" s="247"/>
      <c r="H32" s="247"/>
      <c r="I32" s="248"/>
      <c r="J32" s="81">
        <v>13200</v>
      </c>
      <c r="L32" s="43"/>
    </row>
    <row r="33" spans="1:18" s="25" customFormat="1" ht="11.25" customHeight="1" x14ac:dyDescent="0.3">
      <c r="A33" s="31"/>
      <c r="B33" s="32"/>
      <c r="C33" s="76"/>
      <c r="D33" s="76"/>
      <c r="E33" s="33"/>
      <c r="F33" s="33"/>
      <c r="G33" s="33"/>
      <c r="H33" s="33"/>
      <c r="I33" s="33"/>
      <c r="J33" s="77"/>
      <c r="L33" s="43"/>
    </row>
    <row r="34" spans="1:18" ht="21" customHeight="1" thickBot="1" x14ac:dyDescent="0.3">
      <c r="A34" s="179" t="s">
        <v>67</v>
      </c>
      <c r="B34" s="180"/>
      <c r="C34" s="180"/>
      <c r="D34" s="180"/>
      <c r="E34" s="180"/>
      <c r="F34" s="180"/>
      <c r="G34" s="180"/>
      <c r="H34" s="180"/>
      <c r="I34" s="180"/>
      <c r="J34" s="134">
        <f>J23/2</f>
        <v>6600</v>
      </c>
      <c r="K34" s="256" t="s">
        <v>68</v>
      </c>
      <c r="L34" s="256"/>
      <c r="M34" s="256"/>
      <c r="N34" s="256"/>
      <c r="O34" s="256"/>
      <c r="P34" s="256"/>
      <c r="Q34" s="256"/>
      <c r="R34" s="256"/>
    </row>
    <row r="35" spans="1:18" ht="31.5" customHeight="1" x14ac:dyDescent="0.25">
      <c r="A35" s="102" t="s">
        <v>69</v>
      </c>
      <c r="B35" s="257" t="s">
        <v>70</v>
      </c>
      <c r="C35" s="258"/>
      <c r="D35" s="257" t="s">
        <v>71</v>
      </c>
      <c r="E35" s="258"/>
      <c r="F35" s="257" t="s">
        <v>72</v>
      </c>
      <c r="G35" s="258"/>
      <c r="H35" s="257" t="s">
        <v>73</v>
      </c>
      <c r="I35" s="258"/>
      <c r="J35" s="103" t="s">
        <v>74</v>
      </c>
      <c r="K35" s="256"/>
      <c r="L35" s="256"/>
      <c r="M35" s="256"/>
      <c r="N35" s="256"/>
      <c r="O35" s="256"/>
      <c r="P35" s="256"/>
      <c r="Q35" s="256"/>
      <c r="R35" s="256"/>
    </row>
    <row r="36" spans="1:18" ht="36" customHeight="1" thickBot="1" x14ac:dyDescent="0.3">
      <c r="A36" s="70" t="s">
        <v>75</v>
      </c>
      <c r="B36" s="259">
        <v>0.2</v>
      </c>
      <c r="C36" s="260"/>
      <c r="D36" s="259">
        <v>0.3</v>
      </c>
      <c r="E36" s="260"/>
      <c r="F36" s="259">
        <v>0.4</v>
      </c>
      <c r="G36" s="260"/>
      <c r="H36" s="259">
        <v>0.5</v>
      </c>
      <c r="I36" s="260"/>
      <c r="J36" s="141">
        <v>1</v>
      </c>
      <c r="K36" s="256"/>
      <c r="L36" s="256"/>
      <c r="M36" s="256"/>
      <c r="N36" s="256"/>
      <c r="O36" s="256"/>
      <c r="P36" s="256"/>
      <c r="Q36" s="256"/>
      <c r="R36" s="256"/>
    </row>
    <row r="37" spans="1:18" s="104" customFormat="1" ht="34.5" customHeight="1" thickBot="1" x14ac:dyDescent="0.35">
      <c r="A37" s="261" t="s">
        <v>105</v>
      </c>
      <c r="B37" s="262"/>
      <c r="C37" s="262"/>
      <c r="D37" s="262"/>
      <c r="E37" s="262"/>
      <c r="F37" s="262"/>
      <c r="G37" s="262"/>
      <c r="H37" s="262"/>
      <c r="I37" s="262"/>
      <c r="J37" s="140" t="s">
        <v>104</v>
      </c>
      <c r="K37" s="256"/>
      <c r="L37" s="256"/>
      <c r="M37" s="256"/>
      <c r="N37" s="256"/>
      <c r="O37" s="256"/>
      <c r="P37" s="256"/>
      <c r="Q37" s="256"/>
      <c r="R37" s="256"/>
    </row>
    <row r="38" spans="1:18" s="107" customFormat="1" ht="34.5" customHeight="1" thickBot="1" x14ac:dyDescent="0.3">
      <c r="A38" s="105" t="s">
        <v>76</v>
      </c>
      <c r="B38" s="249">
        <f>C32-B32</f>
        <v>200000</v>
      </c>
      <c r="C38" s="249"/>
      <c r="D38" s="249"/>
      <c r="E38" s="249"/>
      <c r="F38" s="250">
        <f>E32-I25</f>
        <v>0.18181818181818188</v>
      </c>
      <c r="G38" s="251"/>
      <c r="H38" s="251"/>
      <c r="I38" s="252"/>
      <c r="J38" s="106">
        <f>D36*J34</f>
        <v>1980</v>
      </c>
      <c r="L38" s="108"/>
    </row>
    <row r="39" spans="1:18" ht="25.5" customHeight="1" thickBot="1" x14ac:dyDescent="0.3">
      <c r="A39" s="253" t="s">
        <v>77</v>
      </c>
      <c r="B39" s="254"/>
      <c r="C39" s="254"/>
      <c r="D39" s="254"/>
      <c r="E39" s="254"/>
      <c r="F39" s="254"/>
      <c r="G39" s="254"/>
      <c r="H39" s="254"/>
      <c r="I39" s="254"/>
      <c r="J39" s="255"/>
      <c r="L39" s="2"/>
    </row>
    <row r="40" spans="1:18" ht="16.5" customHeight="1" x14ac:dyDescent="0.25">
      <c r="A40" s="128" t="s">
        <v>60</v>
      </c>
      <c r="B40" s="129"/>
      <c r="C40" s="129"/>
      <c r="D40" s="129"/>
      <c r="E40" s="129"/>
      <c r="F40" s="129"/>
      <c r="G40" s="129"/>
      <c r="H40" s="130"/>
      <c r="I40" s="12"/>
      <c r="J40" s="12"/>
      <c r="L40" s="263" t="s">
        <v>78</v>
      </c>
      <c r="M40" s="263"/>
      <c r="N40" s="263"/>
      <c r="O40" s="263"/>
      <c r="P40" s="263"/>
      <c r="Q40" s="263"/>
    </row>
    <row r="41" spans="1:18" s="16" customFormat="1" ht="24.75" customHeight="1" thickBot="1" x14ac:dyDescent="0.3">
      <c r="A41" s="264" t="s">
        <v>79</v>
      </c>
      <c r="B41" s="264"/>
      <c r="C41" s="264"/>
      <c r="D41" s="264"/>
      <c r="E41" s="264"/>
      <c r="F41" s="264"/>
      <c r="G41" s="264"/>
      <c r="H41" s="264"/>
      <c r="I41" s="264"/>
      <c r="J41" s="264"/>
      <c r="L41" s="265"/>
      <c r="M41" s="265"/>
      <c r="N41" s="265"/>
      <c r="O41" s="265"/>
      <c r="P41" s="265"/>
      <c r="Q41" s="265"/>
    </row>
    <row r="42" spans="1:18" s="16" customFormat="1" ht="21" customHeight="1" x14ac:dyDescent="0.25">
      <c r="A42" s="266" t="s">
        <v>46</v>
      </c>
      <c r="B42" s="267"/>
      <c r="C42" s="267"/>
      <c r="D42" s="267"/>
      <c r="E42" s="258"/>
      <c r="F42" s="95" t="s">
        <v>80</v>
      </c>
      <c r="G42" s="95" t="s">
        <v>81</v>
      </c>
      <c r="H42" s="95" t="s">
        <v>82</v>
      </c>
      <c r="I42" s="95" t="s">
        <v>83</v>
      </c>
      <c r="J42" s="96" t="s">
        <v>84</v>
      </c>
      <c r="L42" s="265"/>
      <c r="M42" s="265"/>
      <c r="N42" s="265"/>
      <c r="O42" s="265"/>
      <c r="P42" s="265"/>
      <c r="Q42" s="265"/>
    </row>
    <row r="43" spans="1:18" s="16" customFormat="1" ht="18.75" customHeight="1" thickBot="1" x14ac:dyDescent="0.3">
      <c r="A43" s="268" t="s">
        <v>37</v>
      </c>
      <c r="B43" s="269"/>
      <c r="C43" s="269"/>
      <c r="D43" s="269"/>
      <c r="E43" s="270"/>
      <c r="F43" s="138">
        <v>-0.2</v>
      </c>
      <c r="G43" s="138">
        <f>F43-0.2</f>
        <v>-0.4</v>
      </c>
      <c r="H43" s="138">
        <f t="shared" ref="H43:J43" si="3">G43-0.2</f>
        <v>-0.60000000000000009</v>
      </c>
      <c r="I43" s="138">
        <f t="shared" si="3"/>
        <v>-0.8</v>
      </c>
      <c r="J43" s="139">
        <f t="shared" si="3"/>
        <v>-1</v>
      </c>
      <c r="L43" s="265"/>
      <c r="M43" s="265"/>
      <c r="N43" s="265"/>
      <c r="O43" s="265"/>
      <c r="P43" s="265"/>
      <c r="Q43" s="265"/>
    </row>
    <row r="44" spans="1:18" s="16" customFormat="1" ht="18.75" customHeight="1" thickBot="1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13"/>
      <c r="L44" s="265"/>
      <c r="M44" s="265"/>
      <c r="N44" s="265"/>
      <c r="O44" s="265"/>
      <c r="P44" s="265"/>
      <c r="Q44" s="265"/>
    </row>
    <row r="45" spans="1:18" s="16" customFormat="1" ht="31.5" customHeight="1" x14ac:dyDescent="0.25">
      <c r="A45" s="157" t="s">
        <v>90</v>
      </c>
      <c r="B45" s="158"/>
      <c r="C45" s="20" t="s">
        <v>91</v>
      </c>
      <c r="D45" s="67" t="s">
        <v>92</v>
      </c>
      <c r="E45" s="67" t="s">
        <v>93</v>
      </c>
      <c r="F45" s="67" t="s">
        <v>94</v>
      </c>
      <c r="G45" s="67" t="s">
        <v>95</v>
      </c>
      <c r="H45" s="68" t="s">
        <v>96</v>
      </c>
      <c r="I45" s="68" t="s">
        <v>97</v>
      </c>
      <c r="J45" s="69" t="s">
        <v>15</v>
      </c>
      <c r="L45" s="265"/>
      <c r="M45" s="265"/>
      <c r="N45" s="265"/>
      <c r="O45" s="265"/>
      <c r="P45" s="265"/>
      <c r="Q45" s="265"/>
    </row>
    <row r="46" spans="1:18" s="16" customFormat="1" ht="33.75" customHeight="1" thickBot="1" x14ac:dyDescent="0.3">
      <c r="A46" s="159" t="s">
        <v>98</v>
      </c>
      <c r="B46" s="160"/>
      <c r="C46" s="92">
        <v>1.7999999999999999E-2</v>
      </c>
      <c r="D46" s="92">
        <f>C46-0.2%</f>
        <v>1.6E-2</v>
      </c>
      <c r="E46" s="92">
        <f t="shared" ref="E46:J46" si="4">D46-0.2%</f>
        <v>1.4E-2</v>
      </c>
      <c r="F46" s="92">
        <f t="shared" si="4"/>
        <v>1.2E-2</v>
      </c>
      <c r="G46" s="92">
        <f t="shared" si="4"/>
        <v>0.01</v>
      </c>
      <c r="H46" s="92">
        <f t="shared" si="4"/>
        <v>8.0000000000000002E-3</v>
      </c>
      <c r="I46" s="92">
        <f t="shared" si="4"/>
        <v>6.0000000000000001E-3</v>
      </c>
      <c r="J46" s="92">
        <f t="shared" si="4"/>
        <v>4.0000000000000001E-3</v>
      </c>
      <c r="L46" s="265"/>
      <c r="M46" s="265"/>
      <c r="N46" s="265"/>
      <c r="O46" s="265"/>
      <c r="P46" s="265"/>
      <c r="Q46" s="265"/>
    </row>
    <row r="47" spans="1:18" s="16" customFormat="1" ht="8.25" customHeight="1" thickBot="1" x14ac:dyDescent="0.3">
      <c r="A47" s="131"/>
      <c r="B47" s="131"/>
      <c r="C47" s="132"/>
      <c r="D47" s="132"/>
      <c r="E47" s="132"/>
      <c r="F47" s="132"/>
      <c r="G47" s="132"/>
      <c r="H47" s="132"/>
      <c r="I47" s="132"/>
      <c r="J47" s="133"/>
      <c r="L47" s="265"/>
      <c r="M47" s="265"/>
      <c r="N47" s="265"/>
      <c r="O47" s="265"/>
      <c r="P47" s="265"/>
      <c r="Q47" s="265"/>
    </row>
    <row r="48" spans="1:18" s="16" customFormat="1" ht="33" customHeight="1" thickBot="1" x14ac:dyDescent="0.3">
      <c r="B48" s="18"/>
      <c r="D48" s="36"/>
      <c r="G48" s="17"/>
      <c r="I48" s="36" t="s">
        <v>42</v>
      </c>
      <c r="J48" s="109">
        <f>B59*J46</f>
        <v>10248</v>
      </c>
      <c r="L48" s="265"/>
      <c r="M48" s="265"/>
      <c r="N48" s="265"/>
      <c r="O48" s="265"/>
      <c r="P48" s="265"/>
      <c r="Q48" s="265"/>
    </row>
    <row r="49" spans="1:25" s="16" customFormat="1" ht="29.25" customHeight="1" thickBot="1" x14ac:dyDescent="0.3">
      <c r="A49" s="172" t="s">
        <v>85</v>
      </c>
      <c r="B49" s="173"/>
      <c r="C49" s="173"/>
      <c r="D49" s="173"/>
      <c r="E49" s="173"/>
      <c r="F49" s="173"/>
      <c r="G49" s="271"/>
      <c r="H49" s="271"/>
      <c r="I49" s="271"/>
      <c r="J49" s="272"/>
      <c r="L49" s="265"/>
      <c r="M49" s="265"/>
      <c r="N49" s="265"/>
      <c r="O49" s="265"/>
      <c r="P49" s="265"/>
      <c r="Q49" s="265"/>
    </row>
    <row r="50" spans="1:25" s="16" customFormat="1" ht="21" customHeight="1" x14ac:dyDescent="0.25">
      <c r="A50" s="273" t="s">
        <v>20</v>
      </c>
      <c r="B50" s="274"/>
      <c r="C50" s="274"/>
      <c r="D50" s="274"/>
      <c r="E50" s="114" t="s">
        <v>21</v>
      </c>
      <c r="F50" s="115" t="s">
        <v>22</v>
      </c>
      <c r="G50" s="275" t="s">
        <v>24</v>
      </c>
      <c r="H50" s="276"/>
      <c r="I50" s="276"/>
      <c r="J50" s="277"/>
      <c r="L50" s="265"/>
      <c r="M50" s="265"/>
      <c r="N50" s="265"/>
      <c r="O50" s="265"/>
      <c r="P50" s="265"/>
      <c r="Q50" s="265"/>
    </row>
    <row r="51" spans="1:25" s="16" customFormat="1" ht="21" customHeight="1" thickBot="1" x14ac:dyDescent="0.35">
      <c r="A51" s="278">
        <v>1442000</v>
      </c>
      <c r="B51" s="279"/>
      <c r="C51" s="279"/>
      <c r="D51" s="279"/>
      <c r="E51" s="116">
        <f>A51-F51</f>
        <v>1382000</v>
      </c>
      <c r="F51" s="117">
        <v>60000</v>
      </c>
      <c r="G51" s="280">
        <f>E51/A51</f>
        <v>0.95839112343966715</v>
      </c>
      <c r="H51" s="281"/>
      <c r="I51" s="281"/>
      <c r="J51" s="282"/>
      <c r="L51" s="265"/>
      <c r="M51" s="265"/>
      <c r="N51" s="265"/>
      <c r="O51" s="265"/>
      <c r="P51" s="265"/>
      <c r="Q51" s="265"/>
    </row>
    <row r="52" spans="1:25" s="16" customFormat="1" ht="35.25" customHeight="1" thickBot="1" x14ac:dyDescent="0.3">
      <c r="A52" s="172" t="s">
        <v>23</v>
      </c>
      <c r="B52" s="173"/>
      <c r="C52" s="173"/>
      <c r="D52" s="173"/>
      <c r="E52" s="173"/>
      <c r="F52" s="173"/>
      <c r="G52" s="174"/>
      <c r="H52" s="174"/>
      <c r="I52" s="174"/>
      <c r="J52" s="175"/>
      <c r="L52" s="265"/>
      <c r="M52" s="265"/>
      <c r="N52" s="265"/>
      <c r="O52" s="265"/>
      <c r="P52" s="265"/>
      <c r="Q52" s="265"/>
    </row>
    <row r="53" spans="1:25" s="16" customFormat="1" ht="21.75" hidden="1" customHeight="1" thickBot="1" x14ac:dyDescent="0.3">
      <c r="A53" s="176" t="s">
        <v>36</v>
      </c>
      <c r="B53" s="177"/>
      <c r="C53" s="177"/>
      <c r="D53" s="177"/>
      <c r="E53" s="118" t="s">
        <v>16</v>
      </c>
      <c r="F53" s="118" t="s">
        <v>17</v>
      </c>
      <c r="G53" s="119" t="s">
        <v>18</v>
      </c>
      <c r="H53" s="119" t="s">
        <v>19</v>
      </c>
      <c r="I53" s="120">
        <v>1</v>
      </c>
      <c r="J53" s="121"/>
      <c r="L53" s="265"/>
      <c r="M53" s="265"/>
      <c r="N53" s="265"/>
      <c r="O53" s="265"/>
      <c r="P53" s="265"/>
      <c r="Q53" s="265"/>
    </row>
    <row r="54" spans="1:25" s="16" customFormat="1" ht="21" customHeight="1" x14ac:dyDescent="0.25">
      <c r="A54" s="291" t="s">
        <v>20</v>
      </c>
      <c r="B54" s="292"/>
      <c r="C54" s="292"/>
      <c r="D54" s="292"/>
      <c r="E54" s="56" t="s">
        <v>21</v>
      </c>
      <c r="F54" s="122" t="s">
        <v>22</v>
      </c>
      <c r="G54" s="283" t="s">
        <v>24</v>
      </c>
      <c r="H54" s="284"/>
      <c r="I54" s="284"/>
      <c r="J54" s="285"/>
      <c r="L54" s="265"/>
      <c r="M54" s="265"/>
      <c r="N54" s="265"/>
      <c r="O54" s="265"/>
      <c r="P54" s="265"/>
      <c r="Q54" s="265"/>
    </row>
    <row r="55" spans="1:25" s="16" customFormat="1" ht="21" customHeight="1" thickBot="1" x14ac:dyDescent="0.35">
      <c r="A55" s="286">
        <v>1120000</v>
      </c>
      <c r="B55" s="287"/>
      <c r="C55" s="287"/>
      <c r="D55" s="287"/>
      <c r="E55" s="123">
        <f>A55-F55</f>
        <v>259000</v>
      </c>
      <c r="F55" s="124">
        <v>861000</v>
      </c>
      <c r="G55" s="288">
        <f>E55/A55</f>
        <v>0.23125000000000001</v>
      </c>
      <c r="H55" s="289"/>
      <c r="I55" s="289"/>
      <c r="J55" s="290"/>
      <c r="L55" s="265"/>
      <c r="M55" s="265"/>
      <c r="N55" s="265"/>
      <c r="O55" s="265"/>
      <c r="P55" s="265"/>
      <c r="Q55" s="265"/>
      <c r="S55" s="161"/>
      <c r="T55" s="161"/>
      <c r="U55" s="161"/>
      <c r="V55" s="161"/>
      <c r="W55" s="161"/>
      <c r="X55" s="161"/>
      <c r="Y55" s="161"/>
    </row>
    <row r="56" spans="1:25" s="16" customFormat="1" ht="21" customHeight="1" x14ac:dyDescent="0.25">
      <c r="A56" s="162" t="s">
        <v>88</v>
      </c>
      <c r="B56" s="163"/>
      <c r="C56" s="163"/>
      <c r="D56" s="163"/>
      <c r="E56" s="163"/>
      <c r="F56" s="163"/>
      <c r="G56" s="166" t="s">
        <v>86</v>
      </c>
      <c r="H56" s="167"/>
      <c r="I56" s="125" t="s">
        <v>87</v>
      </c>
      <c r="J56" s="168">
        <f>I57*J48</f>
        <v>-4099.2</v>
      </c>
      <c r="L56" s="265"/>
      <c r="M56" s="265"/>
      <c r="N56" s="265"/>
      <c r="O56" s="265"/>
      <c r="P56" s="265"/>
      <c r="Q56" s="265"/>
      <c r="S56" s="161"/>
      <c r="T56" s="161"/>
      <c r="U56" s="161"/>
      <c r="V56" s="161"/>
      <c r="W56" s="161"/>
      <c r="X56" s="161"/>
      <c r="Y56" s="161"/>
    </row>
    <row r="57" spans="1:25" s="16" customFormat="1" ht="21" customHeight="1" thickBot="1" x14ac:dyDescent="0.3">
      <c r="A57" s="164"/>
      <c r="B57" s="165"/>
      <c r="C57" s="165"/>
      <c r="D57" s="165"/>
      <c r="E57" s="165"/>
      <c r="F57" s="165"/>
      <c r="G57" s="170">
        <f>F59/E59</f>
        <v>0.56124314442413159</v>
      </c>
      <c r="H57" s="171"/>
      <c r="I57" s="126">
        <v>-0.4</v>
      </c>
      <c r="J57" s="169"/>
      <c r="L57" s="265"/>
      <c r="M57" s="265"/>
      <c r="N57" s="265"/>
      <c r="O57" s="265"/>
      <c r="P57" s="265"/>
      <c r="Q57" s="265"/>
      <c r="S57" s="161"/>
      <c r="T57" s="161"/>
      <c r="U57" s="161"/>
      <c r="V57" s="161"/>
      <c r="W57" s="161"/>
      <c r="X57" s="161"/>
      <c r="Y57" s="161"/>
    </row>
    <row r="58" spans="1:25" s="16" customFormat="1" ht="6.75" customHeight="1" thickBot="1" x14ac:dyDescent="0.3">
      <c r="A58" s="24"/>
      <c r="B58" s="21"/>
      <c r="C58" s="21"/>
      <c r="D58" s="21"/>
      <c r="E58" s="23"/>
      <c r="F58" s="23"/>
      <c r="G58" s="21"/>
      <c r="H58" s="21"/>
      <c r="I58" s="21"/>
      <c r="J58" s="22"/>
      <c r="L58" s="265"/>
      <c r="M58" s="265"/>
      <c r="N58" s="265"/>
      <c r="O58" s="265"/>
      <c r="P58" s="265"/>
      <c r="Q58" s="265"/>
      <c r="S58" s="161"/>
      <c r="T58" s="161"/>
      <c r="U58" s="161"/>
      <c r="V58" s="161"/>
      <c r="W58" s="161"/>
      <c r="X58" s="161"/>
      <c r="Y58" s="161"/>
    </row>
    <row r="59" spans="1:25" s="16" customFormat="1" ht="56.25" customHeight="1" thickBot="1" x14ac:dyDescent="0.3">
      <c r="A59" s="46" t="s">
        <v>25</v>
      </c>
      <c r="B59" s="143">
        <f>A51+A55</f>
        <v>2562000</v>
      </c>
      <c r="C59" s="144"/>
      <c r="D59" s="145"/>
      <c r="E59" s="127">
        <f>E51+E55</f>
        <v>1641000</v>
      </c>
      <c r="F59" s="127">
        <f>F51+F55</f>
        <v>921000</v>
      </c>
      <c r="G59" s="110">
        <f>E59/B59</f>
        <v>0.64051522248243564</v>
      </c>
      <c r="H59" s="146" t="s">
        <v>26</v>
      </c>
      <c r="I59" s="147"/>
      <c r="J59" s="111">
        <f>J48+J56</f>
        <v>6148.8</v>
      </c>
      <c r="L59" s="265"/>
      <c r="M59" s="265"/>
      <c r="N59" s="265"/>
      <c r="O59" s="265"/>
      <c r="P59" s="265"/>
      <c r="Q59" s="265"/>
    </row>
    <row r="60" spans="1:25" ht="15" x14ac:dyDescent="0.25">
      <c r="A60" s="2"/>
      <c r="B60" s="7"/>
      <c r="G60" s="8"/>
      <c r="I60" s="2"/>
      <c r="J60" s="2"/>
    </row>
    <row r="61" spans="1:25" ht="18.75" x14ac:dyDescent="0.25">
      <c r="A61" s="26" t="s">
        <v>38</v>
      </c>
      <c r="B61" s="2"/>
      <c r="C61" s="78"/>
      <c r="E61" s="230">
        <f>J48+J34+J23+J10+D8</f>
        <v>45000</v>
      </c>
      <c r="F61" s="230"/>
    </row>
    <row r="62" spans="1:25" x14ac:dyDescent="0.25">
      <c r="F62" s="9"/>
      <c r="H62" s="10"/>
      <c r="I62" s="1"/>
      <c r="J62" s="2"/>
    </row>
    <row r="63" spans="1:25" ht="19.5" thickBot="1" x14ac:dyDescent="0.3">
      <c r="A63" s="26" t="s">
        <v>39</v>
      </c>
      <c r="E63" s="230">
        <f>J59+J38+J32+J17+J8</f>
        <v>35664.835555555554</v>
      </c>
      <c r="F63" s="231"/>
      <c r="G63" s="27"/>
      <c r="H63" s="27"/>
      <c r="I63" s="28"/>
      <c r="J63" s="29" t="str">
        <f>C2</f>
        <v>Ф.И.О.</v>
      </c>
    </row>
    <row r="64" spans="1:25" hidden="1" x14ac:dyDescent="0.25"/>
    <row r="65" spans="1:8" hidden="1" x14ac:dyDescent="0.25"/>
    <row r="66" spans="1:8" hidden="1" x14ac:dyDescent="0.25"/>
    <row r="67" spans="1:8" hidden="1" x14ac:dyDescent="0.25">
      <c r="A67" s="90" t="s">
        <v>59</v>
      </c>
      <c r="G67" s="9" t="s">
        <v>53</v>
      </c>
      <c r="H67" s="91" t="s">
        <v>56</v>
      </c>
    </row>
    <row r="68" spans="1:8" hidden="1" x14ac:dyDescent="0.25">
      <c r="A68" s="7" t="s">
        <v>50</v>
      </c>
      <c r="E68" s="84">
        <v>1.34</v>
      </c>
      <c r="G68" s="86">
        <v>1</v>
      </c>
      <c r="H68" s="91" t="s">
        <v>55</v>
      </c>
    </row>
    <row r="69" spans="1:8" hidden="1" x14ac:dyDescent="0.25">
      <c r="A69" s="7" t="s">
        <v>51</v>
      </c>
      <c r="E69" s="84">
        <v>0.33</v>
      </c>
      <c r="G69" s="87">
        <v>-1</v>
      </c>
      <c r="H69" s="91" t="s">
        <v>57</v>
      </c>
    </row>
    <row r="70" spans="1:8" hidden="1" x14ac:dyDescent="0.25">
      <c r="A70" s="7" t="s">
        <v>48</v>
      </c>
      <c r="E70" s="8">
        <v>0</v>
      </c>
      <c r="G70" s="87">
        <v>-1</v>
      </c>
      <c r="H70" s="9" t="s">
        <v>58</v>
      </c>
    </row>
    <row r="71" spans="1:8" hidden="1" x14ac:dyDescent="0.25">
      <c r="A71" s="7" t="s">
        <v>49</v>
      </c>
      <c r="E71" s="8">
        <v>2</v>
      </c>
      <c r="G71" s="86">
        <v>1</v>
      </c>
    </row>
    <row r="72" spans="1:8" hidden="1" x14ac:dyDescent="0.25">
      <c r="A72" s="7" t="s">
        <v>52</v>
      </c>
      <c r="E72" s="8">
        <v>-10</v>
      </c>
      <c r="G72" s="88">
        <v>-1</v>
      </c>
    </row>
    <row r="73" spans="1:8" hidden="1" x14ac:dyDescent="0.25">
      <c r="A73" s="7" t="s">
        <v>54</v>
      </c>
      <c r="E73" s="8">
        <v>-1</v>
      </c>
      <c r="G73" s="85">
        <v>-1</v>
      </c>
    </row>
    <row r="74" spans="1:8" ht="18.75" hidden="1" x14ac:dyDescent="0.3">
      <c r="E74" s="8" t="s">
        <v>2</v>
      </c>
      <c r="G74" s="89">
        <f>SUM(G68:G73)</f>
        <v>-2</v>
      </c>
    </row>
    <row r="75" spans="1:8" hidden="1" x14ac:dyDescent="0.25"/>
    <row r="76" spans="1:8" hidden="1" x14ac:dyDescent="0.25"/>
    <row r="77" spans="1:8" hidden="1" x14ac:dyDescent="0.25"/>
    <row r="78" spans="1:8" hidden="1" x14ac:dyDescent="0.25"/>
    <row r="79" spans="1:8" hidden="1" x14ac:dyDescent="0.25"/>
    <row r="80" spans="1:8" hidden="1" x14ac:dyDescent="0.25"/>
    <row r="81" hidden="1" x14ac:dyDescent="0.25"/>
    <row r="82" hidden="1" x14ac:dyDescent="0.25"/>
    <row r="83" hidden="1" x14ac:dyDescent="0.25"/>
  </sheetData>
  <sheetProtection selectLockedCells="1"/>
  <mergeCells count="85">
    <mergeCell ref="L40:Q40"/>
    <mergeCell ref="A41:J41"/>
    <mergeCell ref="L41:Q59"/>
    <mergeCell ref="A42:E42"/>
    <mergeCell ref="A43:E43"/>
    <mergeCell ref="A49:J49"/>
    <mergeCell ref="A50:D50"/>
    <mergeCell ref="G50:J50"/>
    <mergeCell ref="A51:D51"/>
    <mergeCell ref="G51:J51"/>
    <mergeCell ref="G54:J54"/>
    <mergeCell ref="A55:D55"/>
    <mergeCell ref="G55:J55"/>
    <mergeCell ref="A54:D54"/>
    <mergeCell ref="K34:R37"/>
    <mergeCell ref="B35:C35"/>
    <mergeCell ref="D35:E35"/>
    <mergeCell ref="F35:G35"/>
    <mergeCell ref="H35:I35"/>
    <mergeCell ref="B36:C36"/>
    <mergeCell ref="D36:E36"/>
    <mergeCell ref="F36:G36"/>
    <mergeCell ref="H36:I36"/>
    <mergeCell ref="A37:I37"/>
    <mergeCell ref="E61:F61"/>
    <mergeCell ref="E63:F63"/>
    <mergeCell ref="J11:J16"/>
    <mergeCell ref="A17:H17"/>
    <mergeCell ref="A12:E12"/>
    <mergeCell ref="A16:E16"/>
    <mergeCell ref="A15:E15"/>
    <mergeCell ref="A18:H18"/>
    <mergeCell ref="A11:E11"/>
    <mergeCell ref="A19:J19"/>
    <mergeCell ref="A34:I34"/>
    <mergeCell ref="C32:D32"/>
    <mergeCell ref="E32:I32"/>
    <mergeCell ref="B38:E38"/>
    <mergeCell ref="F38:I38"/>
    <mergeCell ref="A39:J39"/>
    <mergeCell ref="K22:P22"/>
    <mergeCell ref="K23:P23"/>
    <mergeCell ref="A4:J4"/>
    <mergeCell ref="A9:J9"/>
    <mergeCell ref="J6:J7"/>
    <mergeCell ref="F6:I6"/>
    <mergeCell ref="B6:E6"/>
    <mergeCell ref="B7:E7"/>
    <mergeCell ref="F7:I7"/>
    <mergeCell ref="D8:E8"/>
    <mergeCell ref="B8:C8"/>
    <mergeCell ref="F8:G8"/>
    <mergeCell ref="H8:I8"/>
    <mergeCell ref="A6:A8"/>
    <mergeCell ref="A13:E13"/>
    <mergeCell ref="A14:E14"/>
    <mergeCell ref="A20:J20"/>
    <mergeCell ref="C24:I24"/>
    <mergeCell ref="J24:J31"/>
    <mergeCell ref="C29:D29"/>
    <mergeCell ref="C30:D30"/>
    <mergeCell ref="C31:D31"/>
    <mergeCell ref="A24:A26"/>
    <mergeCell ref="B25:B26"/>
    <mergeCell ref="E28:I28"/>
    <mergeCell ref="E30:I30"/>
    <mergeCell ref="C25:D26"/>
    <mergeCell ref="C27:D27"/>
    <mergeCell ref="C28:D28"/>
    <mergeCell ref="Z6:Z17"/>
    <mergeCell ref="B59:D59"/>
    <mergeCell ref="H59:I59"/>
    <mergeCell ref="E27:I27"/>
    <mergeCell ref="E29:I29"/>
    <mergeCell ref="E31:I31"/>
    <mergeCell ref="A45:B45"/>
    <mergeCell ref="A46:B46"/>
    <mergeCell ref="S55:Y58"/>
    <mergeCell ref="A56:F57"/>
    <mergeCell ref="G56:H56"/>
    <mergeCell ref="J56:J57"/>
    <mergeCell ref="G57:H57"/>
    <mergeCell ref="A52:J52"/>
    <mergeCell ref="A53:D53"/>
    <mergeCell ref="K24:P25"/>
  </mergeCells>
  <pageMargins left="0.2" right="0.19685039370078741" top="0.35433070866141736" bottom="0.15748031496062992" header="0.31496062992125984" footer="0.25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Бескаравайный</vt:lpstr>
      <vt:lpstr>Бескаравайный!Область_печати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Kuruch</dc:creator>
  <cp:lastModifiedBy>Балашова</cp:lastModifiedBy>
  <cp:lastPrinted>2015-03-02T10:41:45Z</cp:lastPrinted>
  <dcterms:created xsi:type="dcterms:W3CDTF">2012-01-12T13:50:23Z</dcterms:created>
  <dcterms:modified xsi:type="dcterms:W3CDTF">2015-03-18T13:52:49Z</dcterms:modified>
</cp:coreProperties>
</file>